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7520" windowHeight="9975" tabRatio="915" activeTab="0"/>
  </bookViews>
  <sheets>
    <sheet name="Übersicht" sheetId="1" r:id="rId1"/>
    <sheet name="Name Starter" sheetId="2" r:id="rId2"/>
    <sheet name="1.Spieler" sheetId="3" r:id="rId3"/>
    <sheet name="2.Spieler" sheetId="4" r:id="rId4"/>
    <sheet name="3.Spieler" sheetId="5" r:id="rId5"/>
    <sheet name="4.Spieler" sheetId="6" r:id="rId6"/>
    <sheet name="5.Spieler" sheetId="7" r:id="rId7"/>
    <sheet name="Rangfolge" sheetId="8" r:id="rId8"/>
    <sheet name="Tabelle1" sheetId="9" state="hidden" r:id="rId9"/>
  </sheets>
  <definedNames>
    <definedName name="_xlnm.Print_Area" localSheetId="4">'3.Spieler'!$A$1:$L$42</definedName>
    <definedName name="_xlnm.Print_Area" localSheetId="1">'Name Starter'!$A$1:$P$31</definedName>
    <definedName name="_xlnm.Print_Area" localSheetId="7">'Rangfolge'!$N$1:$U$47</definedName>
    <definedName name="_xlnm.Print_Area" localSheetId="0">'Übersicht'!$A$1:$D$21</definedName>
    <definedName name="Z_D611D565_E626_4777_B7D4_2F7E3211A11D_.wvu.Cols" localSheetId="2" hidden="1">'1.Spieler'!$O:$P</definedName>
    <definedName name="Z_D611D565_E626_4777_B7D4_2F7E3211A11D_.wvu.Cols" localSheetId="3" hidden="1">'2.Spieler'!$O:$P</definedName>
    <definedName name="Z_D611D565_E626_4777_B7D4_2F7E3211A11D_.wvu.Cols" localSheetId="4" hidden="1">'3.Spieler'!$O:$P</definedName>
    <definedName name="Z_D611D565_E626_4777_B7D4_2F7E3211A11D_.wvu.Cols" localSheetId="5" hidden="1">'4.Spieler'!$O:$P</definedName>
    <definedName name="Z_D611D565_E626_4777_B7D4_2F7E3211A11D_.wvu.Cols" localSheetId="6" hidden="1">'5.Spieler'!$O:$P</definedName>
  </definedNames>
  <calcPr fullCalcOnLoad="1"/>
</workbook>
</file>

<file path=xl/comments8.xml><?xml version="1.0" encoding="utf-8"?>
<comments xmlns="http://schemas.openxmlformats.org/spreadsheetml/2006/main">
  <authors>
    <author>Jossi Schneider</author>
  </authors>
  <commentList>
    <comment ref="L2" authorId="0">
      <text>
        <r>
          <rPr>
            <b/>
            <sz val="9"/>
            <rFont val="Tahoma"/>
            <family val="2"/>
          </rPr>
          <t>Jossi Schneider: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<sst xmlns="http://schemas.openxmlformats.org/spreadsheetml/2006/main" count="391" uniqueCount="115">
  <si>
    <t>Holz</t>
  </si>
  <si>
    <t>Platz</t>
  </si>
  <si>
    <t>Punkte</t>
  </si>
  <si>
    <t>Bohle</t>
  </si>
  <si>
    <t>Club</t>
  </si>
  <si>
    <t>Wurf 71-80</t>
  </si>
  <si>
    <t>Wurf 81-90</t>
  </si>
  <si>
    <t>Wurf 91-100</t>
  </si>
  <si>
    <t>Punkte 1.Sp</t>
  </si>
  <si>
    <t>Holz 1.Sp</t>
  </si>
  <si>
    <t>Punkte 2.Sp</t>
  </si>
  <si>
    <t>Holz 2.Sp</t>
  </si>
  <si>
    <t>Punkte 3.Sp</t>
  </si>
  <si>
    <t>Holz 3.Sp</t>
  </si>
  <si>
    <t>Punkte 4.Sp</t>
  </si>
  <si>
    <t>Holz 4.Sp</t>
  </si>
  <si>
    <t>Punkte 5.Sp</t>
  </si>
  <si>
    <t>Holz 5.Sp</t>
  </si>
  <si>
    <t>1. Spieler</t>
  </si>
  <si>
    <t>Name</t>
  </si>
  <si>
    <t>2. Spieler</t>
  </si>
  <si>
    <t>Klub</t>
  </si>
  <si>
    <t>Klub
Startbohle für
1. Spieler</t>
  </si>
  <si>
    <t>3. Spieler</t>
  </si>
  <si>
    <t>4. Spieler</t>
  </si>
  <si>
    <t>5. Spieler</t>
  </si>
  <si>
    <t>Klub
Startbohle für
5. Spieler</t>
  </si>
  <si>
    <t>Klub
Startbohle für
4. Spieler</t>
  </si>
  <si>
    <t>Klub
Startbohle für
3. Spieler</t>
  </si>
  <si>
    <t>Klub
Startbohle für
2. Spieler</t>
  </si>
  <si>
    <t>Vorname
Nachname</t>
  </si>
  <si>
    <t>Start
bahn</t>
  </si>
  <si>
    <t xml:space="preserve"> </t>
  </si>
  <si>
    <t>Wurf  1 - 10</t>
  </si>
  <si>
    <t>Wurf  11 - 20</t>
  </si>
  <si>
    <t>Wurf  21 - 30</t>
  </si>
  <si>
    <t>Wurf  31 - 40</t>
  </si>
  <si>
    <t>Wurf  41 - 50</t>
  </si>
  <si>
    <t>Wurf  51 - 60</t>
  </si>
  <si>
    <t>Wurf  61 - 70</t>
  </si>
  <si>
    <t>,</t>
  </si>
  <si>
    <t>Wurf 51 - 60</t>
  </si>
  <si>
    <t>Wurf  61- 70</t>
  </si>
  <si>
    <t>4 3 5 6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</si>
  <si>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</si>
  <si>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</si>
  <si>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</si>
  <si>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</si>
  <si>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</si>
  <si>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</si>
  <si>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</si>
  <si>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</si>
  <si>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</si>
  <si>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</si>
  <si>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Nord LB / Dorma</t>
  </si>
  <si>
    <t>Tele / Post / Plansekur 1</t>
  </si>
  <si>
    <t>LzO / TVD / Hoffmann</t>
  </si>
  <si>
    <t>LWK / ACC / Bahn</t>
  </si>
  <si>
    <t>GSG / EWE / Heeren</t>
  </si>
  <si>
    <t>Tele / Post / Plansekur 2</t>
  </si>
  <si>
    <t>Betriebssportverband Oldenburg “Sparte Kegeln“
Pokalspiel am 26. März 2019</t>
  </si>
  <si>
    <t>Betriebssportverband Oldenburg “Sparte Kegeln“
Pokalspiel am 26. März 2019
Punkt- und Holzzahl des 1. Spielers</t>
  </si>
  <si>
    <t>Betriebssportverband Oldenburg “Sparte Kegeln“
Pokalspiel am 26. März 2019
Punkt- und Holzzahl des 2. Spielers</t>
  </si>
  <si>
    <t>Betriebssportverband Oldenburg “Sparte Kegeln“
Pokalspiel am 26. März 2019
Punkt- und Holzzahl des 3. Spielers</t>
  </si>
  <si>
    <t>Betriebssportverband Oldenburg “Sparte Kegeln“
Pokalspiel am 26. März 2019
Punkt- und Holzzahl des 4. Spielers</t>
  </si>
  <si>
    <t>Betriebssportverband Oldenburg “Sparte Kegeln“
Pokalspiel am 26. März 2019
Punkt- und Holzzahl des 5. Spielers</t>
  </si>
  <si>
    <r>
      <t xml:space="preserve">Betriebssportverband Oldenburg “Sparte Kegeln“
Pokalspiel am 26. März 2019
</t>
    </r>
    <r>
      <rPr>
        <b/>
        <sz val="16"/>
        <rFont val="Comic Sans MS"/>
        <family val="4"/>
      </rPr>
      <t>Einzelwertung</t>
    </r>
  </si>
  <si>
    <t>DZ.BK. / Wintermann / Brötje</t>
  </si>
  <si>
    <t>Stadt OL / Finanzamt OL</t>
  </si>
  <si>
    <t>BWV / Holzmann Haliburton</t>
  </si>
  <si>
    <t>Hartmut Kasimir</t>
  </si>
  <si>
    <t>Torsten zur Brügge</t>
  </si>
  <si>
    <t>Anke Koopmann</t>
  </si>
  <si>
    <t>Michael Schlüter</t>
  </si>
  <si>
    <t>Werner Dahms</t>
  </si>
  <si>
    <t>Heino Boltes</t>
  </si>
  <si>
    <t>Hans Joachim Schneider</t>
  </si>
  <si>
    <t>Tobias Rohde</t>
  </si>
  <si>
    <t>Andreas Rohde</t>
  </si>
  <si>
    <t>Jürgen Döpke</t>
  </si>
  <si>
    <t>Uwe Heiken</t>
  </si>
  <si>
    <t>Christian Hillers</t>
  </si>
  <si>
    <t>Tanja Hoffmann</t>
  </si>
  <si>
    <t>Nils Spatz</t>
  </si>
  <si>
    <t>Gerd Lammers</t>
  </si>
  <si>
    <t>Edgar Gietz</t>
  </si>
  <si>
    <t>Anke Hollwege-Gertz</t>
  </si>
  <si>
    <t>Manfred Gote</t>
  </si>
  <si>
    <t>Peter Schwettmann</t>
  </si>
  <si>
    <t>Herbert Hasler</t>
  </si>
  <si>
    <t>Holger Kleindick</t>
  </si>
  <si>
    <t>Andrea Spiekermann</t>
  </si>
  <si>
    <t>Axel Villbrandt</t>
  </si>
  <si>
    <t>Rolf Schmidt</t>
  </si>
  <si>
    <t>Enno Borchers</t>
  </si>
  <si>
    <t>Günter Simon</t>
  </si>
  <si>
    <t>Gerold Rowold</t>
  </si>
  <si>
    <t>Rainer Heye</t>
  </si>
  <si>
    <t>Horst Hobbiesiefken</t>
  </si>
  <si>
    <t>Urte Schütte</t>
  </si>
  <si>
    <t>Hans Jürgen Pivitt</t>
  </si>
  <si>
    <t>Hans Hermann Kloppenburg</t>
  </si>
  <si>
    <t>Heiko Schmidt</t>
  </si>
  <si>
    <t>Karl Heinz Recknagel</t>
  </si>
  <si>
    <t>Horst Tietz</t>
  </si>
  <si>
    <t>Annegret Hehemeyer</t>
  </si>
  <si>
    <t>Jens Künken</t>
  </si>
  <si>
    <t>Gerd Helms</t>
  </si>
  <si>
    <t>Dagmar Schlieben</t>
  </si>
  <si>
    <t>Alfons Wollmann</t>
  </si>
  <si>
    <t>Bertholt Rescheleit</t>
  </si>
  <si>
    <t>Dan Müller</t>
  </si>
  <si>
    <t>Reinhard Taetz</t>
  </si>
  <si>
    <t>Oliver Fischer</t>
  </si>
  <si>
    <t>Reet Vainumöe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</si>
</sst>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  <numFmt numFmtId="172" formatCode="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sz val="18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Comic Sans MS"/>
      <family val="4"/>
    </font>
    <font>
      <b/>
      <sz val="18"/>
      <name val="Comic Sans MS"/>
      <family val="4"/>
    </font>
    <font>
      <sz val="20"/>
      <color indexed="8"/>
      <name val="Comic Sans MS"/>
      <family val="4"/>
    </font>
    <font>
      <b/>
      <sz val="16"/>
      <name val="Comic Sans MS"/>
      <family val="4"/>
    </font>
    <font>
      <b/>
      <sz val="20"/>
      <name val="Comic Sans MS"/>
      <family val="4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41" fontId="1" fillId="0" borderId="0" applyFon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43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217">
    <xf numFmtId="0" fontId="0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indent="1"/>
    </xf>
    <xf numFmtId="0" fontId="13" fillId="0" borderId="26" xfId="0" applyFont="1" applyBorder="1" applyAlignment="1">
      <alignment horizontal="left" indent="1"/>
    </xf>
    <xf numFmtId="0" fontId="1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14" fillId="0" borderId="3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Alignment="1" applyProtection="1">
      <alignment vertical="center"/>
      <protection locked="0"/>
    </xf>
    <xf numFmtId="0" fontId="6" fillId="3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1" fontId="6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10" borderId="33" xfId="0" applyFont="1" applyFill="1" applyBorder="1" applyAlignment="1" applyProtection="1">
      <alignment horizontal="center"/>
      <protection locked="0"/>
    </xf>
    <xf numFmtId="0" fontId="16" fillId="10" borderId="2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indent="1"/>
      <protection/>
    </xf>
    <xf numFmtId="0" fontId="10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left" inden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left" indent="1"/>
      <protection/>
    </xf>
    <xf numFmtId="0" fontId="16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 indent="1"/>
      <protection/>
    </xf>
    <xf numFmtId="0" fontId="3" fillId="0" borderId="28" xfId="0" applyFont="1" applyBorder="1" applyAlignment="1" applyProtection="1">
      <alignment horizontal="left" inden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 indent="1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indent="1"/>
      <protection/>
    </xf>
    <xf numFmtId="0" fontId="6" fillId="0" borderId="0" xfId="0" applyFont="1" applyAlignment="1" applyProtection="1">
      <alignment horizontal="center"/>
      <protection/>
    </xf>
    <xf numFmtId="0" fontId="3" fillId="0" borderId="30" xfId="0" applyFont="1" applyBorder="1" applyAlignment="1" applyProtection="1">
      <alignment horizontal="left" indent="1"/>
      <protection/>
    </xf>
    <xf numFmtId="0" fontId="3" fillId="0" borderId="31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left" indent="1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indent="1"/>
      <protection/>
    </xf>
    <xf numFmtId="0" fontId="3" fillId="0" borderId="33" xfId="0" applyFont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6" fillId="0" borderId="12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 indent="1"/>
      <protection/>
    </xf>
    <xf numFmtId="0" fontId="7" fillId="0" borderId="0" xfId="0" applyFont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16" fillId="10" borderId="37" xfId="0" applyFont="1" applyFill="1" applyBorder="1" applyAlignment="1" applyProtection="1">
      <alignment horizontal="center"/>
      <protection locked="0"/>
    </xf>
    <xf numFmtId="0" fontId="16" fillId="10" borderId="38" xfId="0" applyFont="1" applyFill="1" applyBorder="1" applyAlignment="1" applyProtection="1">
      <alignment horizontal="center"/>
      <protection locked="0"/>
    </xf>
    <xf numFmtId="0" fontId="16" fillId="10" borderId="34" xfId="0" applyFont="1" applyFill="1" applyBorder="1" applyAlignment="1" applyProtection="1">
      <alignment horizontal="center"/>
      <protection locked="0"/>
    </xf>
    <xf numFmtId="0" fontId="16" fillId="10" borderId="39" xfId="0" applyFont="1" applyFill="1" applyBorder="1" applyAlignment="1" applyProtection="1">
      <alignment horizontal="center"/>
      <protection locked="0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10" borderId="24" xfId="0" applyFont="1" applyFill="1" applyBorder="1" applyAlignment="1" applyProtection="1">
      <alignment horizontal="center"/>
      <protection locked="0"/>
    </xf>
    <xf numFmtId="0" fontId="19" fillId="10" borderId="34" xfId="0" applyFont="1" applyFill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1" fontId="6" fillId="33" borderId="0" xfId="0" applyNumberFormat="1" applyFont="1" applyFill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wrapText="1"/>
      <protection/>
    </xf>
    <xf numFmtId="1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wrapText="1"/>
      <protection/>
    </xf>
    <xf numFmtId="0" fontId="18" fillId="0" borderId="0" xfId="0" applyNumberFormat="1" applyFont="1" applyAlignment="1" applyProtection="1">
      <alignment/>
      <protection/>
    </xf>
    <xf numFmtId="0" fontId="3" fillId="0" borderId="27" xfId="0" applyFont="1" applyBorder="1" applyAlignment="1" applyProtection="1">
      <alignment horizontal="left" indent="1"/>
      <protection locked="0"/>
    </xf>
    <xf numFmtId="0" fontId="15" fillId="0" borderId="0" xfId="0" applyFont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5" fillId="32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 applyProtection="1">
      <alignment/>
      <protection/>
    </xf>
    <xf numFmtId="1" fontId="15" fillId="0" borderId="42" xfId="0" applyNumberFormat="1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vertical="center" wrapText="1"/>
      <protection/>
    </xf>
    <xf numFmtId="0" fontId="15" fillId="0" borderId="42" xfId="0" applyFont="1" applyBorder="1" applyAlignment="1" applyProtection="1">
      <alignment vertical="center" wrapText="1"/>
      <protection/>
    </xf>
    <xf numFmtId="0" fontId="14" fillId="32" borderId="0" xfId="0" applyFont="1" applyFill="1" applyAlignment="1" applyProtection="1">
      <alignment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4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7" fillId="34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7" fillId="35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42" xfId="0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2" xfId="0" applyFont="1" applyBorder="1" applyAlignment="1">
      <alignment/>
    </xf>
    <xf numFmtId="1" fontId="7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2" xfId="0" applyNumberFormat="1" applyFont="1" applyBorder="1" applyAlignment="1">
      <alignment/>
    </xf>
    <xf numFmtId="0" fontId="27" fillId="36" borderId="0" xfId="0" applyFont="1" applyFill="1" applyAlignment="1">
      <alignment horizontal="center"/>
    </xf>
    <xf numFmtId="0" fontId="23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171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447675</xdr:rowOff>
    </xdr:from>
    <xdr:to>
      <xdr:col>4</xdr:col>
      <xdr:colOff>9525</xdr:colOff>
      <xdr:row>0</xdr:row>
      <xdr:rowOff>1019175</xdr:rowOff>
    </xdr:to>
    <xdr:pic>
      <xdr:nvPicPr>
        <xdr:cNvPr id="1" name="Picture 60" descr="https://www.bsv-oldenburg.de/media/images/kegeln_logo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476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438150</xdr:rowOff>
    </xdr:from>
    <xdr:to>
      <xdr:col>0</xdr:col>
      <xdr:colOff>581025</xdr:colOff>
      <xdr:row>0</xdr:row>
      <xdr:rowOff>981075</xdr:rowOff>
    </xdr:to>
    <xdr:pic>
      <xdr:nvPicPr>
        <xdr:cNvPr id="2" name="Picture 60" descr="https://www.bsv-oldenburg.de/media/images/kegeln_logo-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38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323850</xdr:rowOff>
    </xdr:from>
    <xdr:to>
      <xdr:col>20</xdr:col>
      <xdr:colOff>609600</xdr:colOff>
      <xdr:row>0</xdr:row>
      <xdr:rowOff>695325</xdr:rowOff>
    </xdr:to>
    <xdr:sp macro="[0]!UrsprungNamen">
      <xdr:nvSpPr>
        <xdr:cNvPr id="1" name="Abgerundetes Rechteck 2"/>
        <xdr:cNvSpPr>
          <a:spLocks/>
        </xdr:cNvSpPr>
      </xdr:nvSpPr>
      <xdr:spPr>
        <a:xfrm>
          <a:off x="16697325" y="323850"/>
          <a:ext cx="20574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 fPrintsWithSheet="0"/>
  </xdr:twoCellAnchor>
  <xdr:twoCellAnchor editAs="oneCell">
    <xdr:from>
      <xdr:col>14</xdr:col>
      <xdr:colOff>1066800</xdr:colOff>
      <xdr:row>0</xdr:row>
      <xdr:rowOff>9525</xdr:rowOff>
    </xdr:from>
    <xdr:to>
      <xdr:col>16</xdr:col>
      <xdr:colOff>38100</xdr:colOff>
      <xdr:row>0</xdr:row>
      <xdr:rowOff>1209675</xdr:rowOff>
    </xdr:to>
    <xdr:pic>
      <xdr:nvPicPr>
        <xdr:cNvPr id="2" name="Picture 60" descr="https://www.bsv-oldenburg.de/media/images/kegeln_logo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35075" y="95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0</xdr:col>
      <xdr:colOff>1228725</xdr:colOff>
      <xdr:row>0</xdr:row>
      <xdr:rowOff>1200150</xdr:rowOff>
    </xdr:to>
    <xdr:pic>
      <xdr:nvPicPr>
        <xdr:cNvPr id="3" name="Picture 60" descr="https://www.bsv-oldenburg.de/media/images/kegeln_logo-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752475</xdr:colOff>
      <xdr:row>0</xdr:row>
      <xdr:rowOff>219075</xdr:rowOff>
    </xdr:from>
    <xdr:to>
      <xdr:col>22</xdr:col>
      <xdr:colOff>590550</xdr:colOff>
      <xdr:row>0</xdr:row>
      <xdr:rowOff>600075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9764375" y="219075"/>
          <a:ext cx="2124075" cy="3810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523875</xdr:colOff>
      <xdr:row>0</xdr:row>
      <xdr:rowOff>161925</xdr:rowOff>
    </xdr:from>
    <xdr:to>
      <xdr:col>21</xdr:col>
      <xdr:colOff>495300</xdr:colOff>
      <xdr:row>0</xdr:row>
      <xdr:rowOff>619125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8773775" y="161925"/>
          <a:ext cx="2257425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647700</xdr:colOff>
      <xdr:row>0</xdr:row>
      <xdr:rowOff>304800</xdr:rowOff>
    </xdr:from>
    <xdr:to>
      <xdr:col>20</xdr:col>
      <xdr:colOff>457200</xdr:colOff>
      <xdr:row>0</xdr:row>
      <xdr:rowOff>600075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8135600" y="304800"/>
          <a:ext cx="2095500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247650</xdr:rowOff>
    </xdr:from>
    <xdr:to>
      <xdr:col>18</xdr:col>
      <xdr:colOff>9525</xdr:colOff>
      <xdr:row>0</xdr:row>
      <xdr:rowOff>523875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7802225" y="247650"/>
          <a:ext cx="19812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0</xdr:row>
      <xdr:rowOff>209550</xdr:rowOff>
    </xdr:from>
    <xdr:to>
      <xdr:col>19</xdr:col>
      <xdr:colOff>114300</xdr:colOff>
      <xdr:row>0</xdr:row>
      <xdr:rowOff>552450</xdr:rowOff>
    </xdr:to>
    <xdr:sp macro="[0]!Spieler1">
      <xdr:nvSpPr>
        <xdr:cNvPr id="1" name="Abgerundetes Rechteck 1"/>
        <xdr:cNvSpPr>
          <a:spLocks/>
        </xdr:cNvSpPr>
      </xdr:nvSpPr>
      <xdr:spPr>
        <a:xfrm>
          <a:off x="18392775" y="209550"/>
          <a:ext cx="2257425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löschen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752475</xdr:colOff>
      <xdr:row>46</xdr:row>
      <xdr:rowOff>190500</xdr:rowOff>
    </xdr:from>
    <xdr:to>
      <xdr:col>29</xdr:col>
      <xdr:colOff>38100</xdr:colOff>
      <xdr:row>56</xdr:row>
      <xdr:rowOff>66675</xdr:rowOff>
    </xdr:to>
    <xdr:pic>
      <xdr:nvPicPr>
        <xdr:cNvPr id="1" name="Picture 60" descr="https://www.bsv-oldenburg.de/media/images/kegeln_logo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35525" y="10629900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0</xdr:row>
      <xdr:rowOff>314325</xdr:rowOff>
    </xdr:from>
    <xdr:to>
      <xdr:col>14</xdr:col>
      <xdr:colOff>314325</xdr:colOff>
      <xdr:row>0</xdr:row>
      <xdr:rowOff>962025</xdr:rowOff>
    </xdr:to>
    <xdr:pic>
      <xdr:nvPicPr>
        <xdr:cNvPr id="2" name="Picture 60" descr="https://www.bsv-oldenburg.de/media/images/kegeln_logo-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143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1990725</xdr:colOff>
      <xdr:row>0</xdr:row>
      <xdr:rowOff>314325</xdr:rowOff>
    </xdr:from>
    <xdr:to>
      <xdr:col>20</xdr:col>
      <xdr:colOff>295275</xdr:colOff>
      <xdr:row>0</xdr:row>
      <xdr:rowOff>923925</xdr:rowOff>
    </xdr:to>
    <xdr:pic>
      <xdr:nvPicPr>
        <xdr:cNvPr id="3" name="Picture 60" descr="https://www.bsv-oldenburg.de/media/images/kegeln_logo-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3143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T24"/>
  <sheetViews>
    <sheetView tabSelected="1" zoomScale="90" zoomScaleNormal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43.28125" style="146" customWidth="1"/>
    <col min="2" max="4" width="15.7109375" style="157" customWidth="1"/>
    <col min="5" max="5" width="6.00390625" style="146" customWidth="1"/>
    <col min="6" max="6" width="39.57421875" style="146" hidden="1" customWidth="1"/>
    <col min="7" max="8" width="8.57421875" style="146" hidden="1" customWidth="1"/>
    <col min="9" max="9" width="8.28125" style="146" hidden="1" customWidth="1"/>
    <col min="10" max="10" width="7.140625" style="146" hidden="1" customWidth="1"/>
    <col min="11" max="20" width="11.421875" style="146" hidden="1" customWidth="1"/>
    <col min="21" max="16384" width="11.421875" style="146" customWidth="1"/>
  </cols>
  <sheetData>
    <row r="1" spans="1:16" ht="80.25" customHeight="1">
      <c r="A1" s="200" t="str">
        <f>'Name Starter'!$A$1</f>
        <v>Betriebssportverband Oldenburg “Sparte Kegeln“
Pokalspiel am 26. März 2019</v>
      </c>
      <c r="B1" s="200"/>
      <c r="C1" s="200"/>
      <c r="D1" s="200"/>
      <c r="E1" s="14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.75" customHeight="1">
      <c r="A2" s="65"/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ht="25.5">
      <c r="A3" s="147" t="s">
        <v>4</v>
      </c>
      <c r="B3" s="147" t="s">
        <v>2</v>
      </c>
      <c r="C3" s="147" t="s">
        <v>0</v>
      </c>
      <c r="D3" s="147" t="s">
        <v>1</v>
      </c>
      <c r="F3" s="146" t="s">
        <v>4</v>
      </c>
      <c r="G3" s="146" t="s">
        <v>2</v>
      </c>
      <c r="I3" s="146" t="s">
        <v>0</v>
      </c>
      <c r="J3" s="146" t="s">
        <v>1</v>
      </c>
      <c r="K3" s="146" t="s">
        <v>8</v>
      </c>
      <c r="L3" s="146" t="s">
        <v>9</v>
      </c>
      <c r="M3" s="146" t="s">
        <v>10</v>
      </c>
      <c r="N3" s="146" t="s">
        <v>11</v>
      </c>
      <c r="O3" s="146" t="s">
        <v>12</v>
      </c>
      <c r="P3" s="146" t="s">
        <v>13</v>
      </c>
      <c r="Q3" s="146" t="s">
        <v>14</v>
      </c>
      <c r="R3" s="146" t="s">
        <v>15</v>
      </c>
      <c r="S3" s="146" t="s">
        <v>16</v>
      </c>
      <c r="T3" s="146" t="s">
        <v>17</v>
      </c>
    </row>
    <row r="4" spans="1:4" ht="19.5" customHeight="1">
      <c r="A4" s="148"/>
      <c r="B4" s="109"/>
      <c r="C4" s="109"/>
      <c r="D4" s="109"/>
    </row>
    <row r="5" spans="1:20" ht="19.5" customHeight="1">
      <c r="A5" s="149" t="str">
        <f>INDEX(F$5:F$23,MATCH(B5,H$5:H$23,0))</f>
        <v>Tele / Post / Plansekur 1</v>
      </c>
      <c r="B5" s="150">
        <f>LARGE(H$5:H$23,1)</f>
        <v>214.00080000000003</v>
      </c>
      <c r="C5" s="151">
        <f>INDEX(I$5:I$23,MATCH(B5,H$5:H$23,0))</f>
        <v>2383</v>
      </c>
      <c r="D5" s="150">
        <f>RANK(B5,$B$5:$B$23)</f>
        <v>1</v>
      </c>
      <c r="F5" s="155" t="str">
        <f>'Name Starter'!$A$6</f>
        <v>Nord LB / Dorma</v>
      </c>
      <c r="G5" s="199">
        <f>SUM(H5-H6)</f>
        <v>0</v>
      </c>
      <c r="H5" s="154">
        <f>SUM(K5+M5+O5+Q5+S5+H6)-MIN(K5,M5,O5,Q5,S5)</f>
        <v>0.0006000000000000001</v>
      </c>
      <c r="I5" s="146">
        <f>SUM(L5,N5,P5,R5,T5)-MIN(L5,N5,P5,R5,T5)</f>
        <v>0</v>
      </c>
      <c r="K5" s="146">
        <f>'1.Spieler'!$C$5</f>
        <v>0</v>
      </c>
      <c r="L5" s="146">
        <f>'1.Spieler'!$C$6</f>
        <v>0</v>
      </c>
      <c r="M5" s="146">
        <f>'2.Spieler'!$L$5</f>
        <v>0</v>
      </c>
      <c r="N5" s="146">
        <f>'2.Spieler'!$L$6</f>
        <v>0</v>
      </c>
      <c r="O5" s="146">
        <f>'3.Spieler'!$K$5</f>
        <v>0</v>
      </c>
      <c r="P5" s="146">
        <f>'3.Spieler'!$K$6</f>
        <v>0</v>
      </c>
      <c r="Q5" s="146">
        <f>'4.Spieler'!$J$5</f>
        <v>0</v>
      </c>
      <c r="R5" s="146">
        <f>'4.Spieler'!$J$6</f>
        <v>0</v>
      </c>
      <c r="S5" s="146">
        <f>'5.Spieler'!$I$5</f>
        <v>0</v>
      </c>
      <c r="T5" s="146">
        <f>'5.Spieler'!$I$6</f>
        <v>0</v>
      </c>
    </row>
    <row r="6" spans="1:8" ht="19.5" customHeight="1">
      <c r="A6" s="155"/>
      <c r="B6" s="159"/>
      <c r="C6" s="156"/>
      <c r="F6" s="152"/>
      <c r="G6" s="199"/>
      <c r="H6" s="158">
        <f>ROW()*0.0001</f>
        <v>0.0006000000000000001</v>
      </c>
    </row>
    <row r="7" spans="1:20" ht="19.5" customHeight="1">
      <c r="A7" s="155" t="str">
        <f>INDEX(F$5:F$23,MATCH(B7,H$5:H$23,0))</f>
        <v>LzO / TVD / Hoffmann</v>
      </c>
      <c r="B7" s="159">
        <f>LARGE(H$5:H$23,2)</f>
        <v>212.00099999999998</v>
      </c>
      <c r="C7" s="156">
        <f>INDEX(I$5:I$23,MATCH(B7,H$5:H$23,0))</f>
        <v>2361</v>
      </c>
      <c r="D7" s="159">
        <f>RANK(B7,$B$5:$B$23)</f>
        <v>2</v>
      </c>
      <c r="F7" s="152" t="str">
        <f>'Name Starter'!$A$9</f>
        <v>Tele / Post / Plansekur 1</v>
      </c>
      <c r="G7" s="199">
        <f aca="true" t="shared" si="0" ref="G7:G23">SUM(H7-H8)</f>
        <v>214.00000000000003</v>
      </c>
      <c r="H7" s="154">
        <f>SUM(K7+M7+O7+Q7+S7+H8)-MIN(K7,M7,O7,Q7,S7)</f>
        <v>214.00080000000003</v>
      </c>
      <c r="I7" s="146">
        <f>SUM(L7,N7,P7,R7,T7)-MIN(L7,N7,P7,R7,T7)</f>
        <v>2383</v>
      </c>
      <c r="K7" s="146">
        <f>'1.Spieler'!$D$5</f>
        <v>53</v>
      </c>
      <c r="L7" s="146">
        <f>'1.Spieler'!$D$6</f>
        <v>579</v>
      </c>
      <c r="M7" s="146">
        <f>'2.Spieler'!$C$5</f>
        <v>50</v>
      </c>
      <c r="N7" s="146">
        <f>'2.Spieler'!$C$6</f>
        <v>585</v>
      </c>
      <c r="O7" s="146">
        <f>'3.Spieler'!$L$5</f>
        <v>49</v>
      </c>
      <c r="P7" s="146">
        <f>'3.Spieler'!$L$6</f>
        <v>591</v>
      </c>
      <c r="Q7" s="146">
        <f>'4.Spieler'!$K$5</f>
        <v>56</v>
      </c>
      <c r="R7" s="146">
        <f>'4.Spieler'!$K$6</f>
        <v>594</v>
      </c>
      <c r="S7" s="146">
        <f>'5.Spieler'!$J$5</f>
        <v>55</v>
      </c>
      <c r="T7" s="146">
        <f>'5.Spieler'!$J$6</f>
        <v>613</v>
      </c>
    </row>
    <row r="8" spans="1:8" ht="19.5" customHeight="1">
      <c r="A8" s="155"/>
      <c r="B8" s="159"/>
      <c r="C8" s="156"/>
      <c r="F8" s="152"/>
      <c r="G8" s="199"/>
      <c r="H8" s="160">
        <f>ROW()*0.0001</f>
        <v>0.0008</v>
      </c>
    </row>
    <row r="9" spans="1:20" ht="19.5" customHeight="1">
      <c r="A9" s="149" t="str">
        <f>INDEX(F$5:F$23,MATCH(B9,H$5:H$23,0))</f>
        <v>Stadt OL / Finanzamt OL</v>
      </c>
      <c r="B9" s="150">
        <f>LARGE(H$5:H$23,3)</f>
        <v>198.0018</v>
      </c>
      <c r="C9" s="150">
        <f>INDEX(I$5:I$23,MATCH(B9,H$5:H$23,0))</f>
        <v>2293</v>
      </c>
      <c r="D9" s="150">
        <f>RANK(B9,$B$5:$B$23)</f>
        <v>3</v>
      </c>
      <c r="F9" s="152" t="str">
        <f>'Name Starter'!$A$12</f>
        <v>LzO / TVD / Hoffmann</v>
      </c>
      <c r="G9" s="199">
        <f t="shared" si="0"/>
        <v>211.99999999999997</v>
      </c>
      <c r="H9" s="154">
        <f>SUM(K9+M9+O9+Q9+S9+H10)-MIN(K9,M9,O9,Q9,S9)</f>
        <v>212.00099999999998</v>
      </c>
      <c r="I9" s="146">
        <f>SUM(L9,N9,P9,R9,T9)-MIN(L9,N9,P9,R9,T9)</f>
        <v>2361</v>
      </c>
      <c r="K9" s="146">
        <f>'1.Spieler'!$E$5</f>
        <v>52</v>
      </c>
      <c r="L9" s="146">
        <f>'1.Spieler'!$E$6</f>
        <v>589</v>
      </c>
      <c r="M9" s="146">
        <f>'2.Spieler'!$D$5</f>
        <v>47</v>
      </c>
      <c r="N9" s="146">
        <f>'2.Spieler'!$D$6</f>
        <v>566</v>
      </c>
      <c r="O9" s="146">
        <f>'3.Spieler'!$C$5</f>
        <v>45</v>
      </c>
      <c r="P9" s="146">
        <f>'3.Spieler'!$C$6</f>
        <v>573</v>
      </c>
      <c r="Q9" s="146">
        <f>'4.Spieler'!$L$5</f>
        <v>57</v>
      </c>
      <c r="R9" s="146">
        <f>'4.Spieler'!$L$6</f>
        <v>590</v>
      </c>
      <c r="S9" s="146">
        <f>'5.Spieler'!$K$5</f>
        <v>56</v>
      </c>
      <c r="T9" s="146">
        <f>'5.Spieler'!$K$6</f>
        <v>609</v>
      </c>
    </row>
    <row r="10" spans="1:8" ht="19.5" customHeight="1">
      <c r="A10" s="155"/>
      <c r="B10" s="159"/>
      <c r="C10" s="156"/>
      <c r="F10" s="152"/>
      <c r="G10" s="199"/>
      <c r="H10" s="160">
        <f>ROW()*0.0001</f>
        <v>0.001</v>
      </c>
    </row>
    <row r="11" spans="1:20" ht="19.5" customHeight="1">
      <c r="A11" s="161" t="str">
        <f>INDEX(F$5:F$23,MATCH(B11,H$5:H$23,0))</f>
        <v>BWV / Holzmann Haliburton</v>
      </c>
      <c r="B11" s="159">
        <f>LARGE(H$5:H$23,4)</f>
        <v>190.002</v>
      </c>
      <c r="C11" s="156">
        <f>INDEX(I$5:I$23,MATCH(B11,H$5:H$23,0))</f>
        <v>2295</v>
      </c>
      <c r="D11" s="159">
        <f>RANK(B11,$B$5:$B$23)</f>
        <v>4</v>
      </c>
      <c r="F11" s="148" t="str">
        <f>'Name Starter'!$A$15</f>
        <v>LWK / ACC / Bahn</v>
      </c>
      <c r="G11" s="199">
        <f t="shared" si="0"/>
        <v>187</v>
      </c>
      <c r="H11" s="154">
        <f>SUM(K11+M11+O11+Q11+S11+H12)-MIN(K11,M11,O11,Q11,S11)</f>
        <v>187.0012</v>
      </c>
      <c r="I11" s="146">
        <f>SUM(L11,N11,P11,R11,T11)-MIN(L11,N11,P11,R11,T11)</f>
        <v>2301</v>
      </c>
      <c r="K11" s="146">
        <f>'1.Spieler'!$F$5</f>
        <v>41</v>
      </c>
      <c r="L11" s="146">
        <f>'1.Spieler'!$F$6</f>
        <v>537</v>
      </c>
      <c r="M11" s="146">
        <f>'2.Spieler'!$E$5</f>
        <v>53</v>
      </c>
      <c r="N11" s="146">
        <f>'2.Spieler'!$E$6</f>
        <v>581</v>
      </c>
      <c r="O11" s="146">
        <f>'3.Spieler'!$D$5</f>
        <v>46</v>
      </c>
      <c r="P11" s="146">
        <f>'3.Spieler'!$D$6</f>
        <v>590</v>
      </c>
      <c r="Q11" s="146">
        <f>'4.Spieler'!$C$5</f>
        <v>47</v>
      </c>
      <c r="R11" s="146">
        <f>'4.Spieler'!$C$6</f>
        <v>570</v>
      </c>
      <c r="S11" s="146">
        <f>'5.Spieler'!$L$5</f>
        <v>40</v>
      </c>
      <c r="T11" s="146">
        <f>'5.Spieler'!$L$6</f>
        <v>560</v>
      </c>
    </row>
    <row r="12" spans="1:8" ht="19.5" customHeight="1">
      <c r="A12" s="155"/>
      <c r="B12" s="159"/>
      <c r="C12" s="156"/>
      <c r="F12" s="152"/>
      <c r="G12" s="199"/>
      <c r="H12" s="160">
        <f>ROW()*0.0001</f>
        <v>0.0012000000000000001</v>
      </c>
    </row>
    <row r="13" spans="1:20" ht="19.5" customHeight="1">
      <c r="A13" s="149" t="str">
        <f>INDEX(F$5:F$23,MATCH(B13,H$5:H$23,0))</f>
        <v>LWK / ACC / Bahn</v>
      </c>
      <c r="B13" s="150">
        <f>LARGE(H$5:H$23,5)</f>
        <v>187.0012</v>
      </c>
      <c r="C13" s="150">
        <f>INDEX(I$5:I$23,MATCH(B13,H$5:H$23,0))</f>
        <v>2301</v>
      </c>
      <c r="D13" s="150">
        <f>RANK(B13,$B$5:$B$23)</f>
        <v>5</v>
      </c>
      <c r="F13" s="152" t="str">
        <f>'Name Starter'!$A$18</f>
        <v>GSG / EWE / Heeren</v>
      </c>
      <c r="G13" s="199">
        <f t="shared" si="0"/>
        <v>185</v>
      </c>
      <c r="H13" s="154">
        <f>SUM(K13+M13+O13+Q13+S13+H14)-MIN(K13,M13,O13,Q13,S13)</f>
        <v>185.0014</v>
      </c>
      <c r="I13" s="146">
        <f>SUM(L13,N13,P13,R13,T13)-MIN(L13,N13,P13,R13,T13)</f>
        <v>2331</v>
      </c>
      <c r="K13" s="146">
        <f>'1.Spieler'!$G$5</f>
        <v>39</v>
      </c>
      <c r="L13" s="146">
        <f>'1.Spieler'!$G$6</f>
        <v>548</v>
      </c>
      <c r="M13" s="146">
        <f>'2.Spieler'!$F$5</f>
        <v>33</v>
      </c>
      <c r="N13" s="146">
        <f>'2.Spieler'!$F$6</f>
        <v>536</v>
      </c>
      <c r="O13" s="146">
        <f>'3.Spieler'!$E$5</f>
        <v>46</v>
      </c>
      <c r="P13" s="146">
        <f>'3.Spieler'!$E$6</f>
        <v>589</v>
      </c>
      <c r="Q13" s="146">
        <f>'4.Spieler'!$D$5</f>
        <v>50</v>
      </c>
      <c r="R13" s="146">
        <f>'4.Spieler'!$D$6</f>
        <v>586</v>
      </c>
      <c r="S13" s="146">
        <f>'5.Spieler'!$C$5</f>
        <v>50</v>
      </c>
      <c r="T13" s="146">
        <f>'5.Spieler'!$C$6</f>
        <v>608</v>
      </c>
    </row>
    <row r="14" spans="1:8" ht="19.5" customHeight="1">
      <c r="A14" s="155"/>
      <c r="B14" s="159"/>
      <c r="C14" s="156"/>
      <c r="F14" s="152"/>
      <c r="G14" s="199"/>
      <c r="H14" s="160">
        <f>ROW()*0.0001</f>
        <v>0.0014</v>
      </c>
    </row>
    <row r="15" spans="1:20" ht="19.5" customHeight="1">
      <c r="A15" s="155" t="str">
        <f>INDEX(F$5:F$23,MATCH(B15,H$5:H$23,0))</f>
        <v>GSG / EWE / Heeren</v>
      </c>
      <c r="B15" s="159">
        <f>LARGE(H$5:H$23,6)</f>
        <v>185.0014</v>
      </c>
      <c r="C15" s="156">
        <f>INDEX(I$5:I$23,MATCH(B15,H$5:H$23,0))</f>
        <v>2331</v>
      </c>
      <c r="D15" s="159">
        <f>RANK(B15,$B$5:$B$23)</f>
        <v>6</v>
      </c>
      <c r="F15" s="152" t="str">
        <f>'Name Starter'!$A$21</f>
        <v>DZ.BK. / Wintermann / Brötje</v>
      </c>
      <c r="G15" s="199">
        <f t="shared" si="0"/>
        <v>173</v>
      </c>
      <c r="H15" s="154">
        <f>SUM(K15+M15+O15+Q15+S15+H16)-MIN(K15,M15,O15,Q15,S15)</f>
        <v>173.0016</v>
      </c>
      <c r="I15" s="146">
        <f>SUM(L15,N15,P15,R15,T15)-MIN(L15,N15,P15,R15,T15)</f>
        <v>2255</v>
      </c>
      <c r="K15" s="146">
        <f>'1.Spieler'!$H$5</f>
        <v>38</v>
      </c>
      <c r="L15" s="146">
        <f>'1.Spieler'!$H$6</f>
        <v>540</v>
      </c>
      <c r="M15" s="146">
        <f>'2.Spieler'!$G$5</f>
        <v>47</v>
      </c>
      <c r="N15" s="146">
        <f>'2.Spieler'!$G$6</f>
        <v>575</v>
      </c>
      <c r="O15" s="146">
        <f>'3.Spieler'!$F$5</f>
        <v>42</v>
      </c>
      <c r="P15" s="146">
        <f>'3.Spieler'!$F$6</f>
        <v>560</v>
      </c>
      <c r="Q15" s="146">
        <f>'4.Spieler'!$E$5</f>
        <v>38</v>
      </c>
      <c r="R15" s="146">
        <f>'4.Spieler'!$E$6</f>
        <v>532</v>
      </c>
      <c r="S15" s="146">
        <f>'5.Spieler'!$D$5</f>
        <v>46</v>
      </c>
      <c r="T15" s="146">
        <f>'5.Spieler'!$D$6</f>
        <v>580</v>
      </c>
    </row>
    <row r="16" spans="1:8" ht="19.5" customHeight="1">
      <c r="A16" s="162"/>
      <c r="B16" s="159"/>
      <c r="C16" s="156"/>
      <c r="F16" s="163"/>
      <c r="G16" s="199"/>
      <c r="H16" s="160">
        <f>ROW()*0.0001</f>
        <v>0.0016</v>
      </c>
    </row>
    <row r="17" spans="1:20" ht="19.5" customHeight="1">
      <c r="A17" s="149" t="str">
        <f>INDEX(F$5:F$23,MATCH(B17,H$5:H$23,0))</f>
        <v>DZ.BK. / Wintermann / Brötje</v>
      </c>
      <c r="B17" s="150">
        <f>LARGE(H$5:H$23,7)</f>
        <v>173.0016</v>
      </c>
      <c r="C17" s="150">
        <f>INDEX(I$5:I$23,MATCH(B17,H$5:H$23,0))</f>
        <v>2255</v>
      </c>
      <c r="D17" s="150">
        <f>RANK(B17,$B$5:$B$23)</f>
        <v>7</v>
      </c>
      <c r="F17" s="152" t="str">
        <f>'Name Starter'!$A$24</f>
        <v>Stadt OL / Finanzamt OL</v>
      </c>
      <c r="G17" s="199">
        <f t="shared" si="0"/>
        <v>198</v>
      </c>
      <c r="H17" s="154">
        <f>SUM(K17+M17+O17+Q17+S17+H18)-MIN(K17,M17,O17,Q17,S17)</f>
        <v>198.0018</v>
      </c>
      <c r="I17" s="146">
        <f>SUM(L17,N17,P17,R17,T17)-MIN(L17,N17,P17,R17,T17)</f>
        <v>2293</v>
      </c>
      <c r="K17" s="146">
        <f>'1.Spieler'!$I$5</f>
        <v>54</v>
      </c>
      <c r="L17" s="146">
        <f>'1.Spieler'!$I$6</f>
        <v>582</v>
      </c>
      <c r="M17" s="146">
        <f>'2.Spieler'!$H$5</f>
        <v>46</v>
      </c>
      <c r="N17" s="146">
        <f>'2.Spieler'!$H$6</f>
        <v>558</v>
      </c>
      <c r="O17" s="146">
        <f>'3.Spieler'!$G$5</f>
        <v>49</v>
      </c>
      <c r="P17" s="146">
        <f>'3.Spieler'!$G$6</f>
        <v>596</v>
      </c>
      <c r="Q17" s="146">
        <f>'4.Spieler'!$F$5</f>
        <v>49</v>
      </c>
      <c r="R17" s="146">
        <f>'4.Spieler'!$F$6</f>
        <v>557</v>
      </c>
      <c r="S17" s="146">
        <f>'5.Spieler'!$E$5</f>
        <v>0</v>
      </c>
      <c r="T17" s="146">
        <f>'5.Spieler'!$E$6</f>
        <v>0</v>
      </c>
    </row>
    <row r="18" spans="1:8" ht="19.5" customHeight="1">
      <c r="A18" s="155"/>
      <c r="B18" s="159"/>
      <c r="C18" s="156"/>
      <c r="F18" s="152"/>
      <c r="G18" s="199"/>
      <c r="H18" s="160">
        <f>ROW()*0.0001</f>
        <v>0.0018000000000000002</v>
      </c>
    </row>
    <row r="19" spans="1:20" ht="19.5" customHeight="1">
      <c r="A19" s="155" t="str">
        <f>INDEX(F$5:F$23,MATCH(B19,H$5:H$23,0))</f>
        <v>Tele / Post / Plansekur 2</v>
      </c>
      <c r="B19" s="159">
        <f>LARGE(H$5:H$23,8)</f>
        <v>168.0022</v>
      </c>
      <c r="C19" s="156">
        <f>INDEX(I$5:I$23,MATCH(B19,H$5:H$23,0))</f>
        <v>2289</v>
      </c>
      <c r="D19" s="159">
        <f>RANK(B19,$B$5:$B$23)</f>
        <v>8</v>
      </c>
      <c r="F19" s="152" t="str">
        <f>'Name Starter'!$A$27</f>
        <v>BWV / Holzmann Haliburton</v>
      </c>
      <c r="G19" s="199">
        <f t="shared" si="0"/>
        <v>190</v>
      </c>
      <c r="H19" s="154">
        <f>SUM(K19+M19+O19+Q19+S19+H20)-MIN(K19,M19,O19,Q19,S19)</f>
        <v>190.002</v>
      </c>
      <c r="I19" s="146">
        <f>SUM(L19,N19,P19,R19,T19)-MIN(L19,N19,P19,R19,T19)</f>
        <v>2295</v>
      </c>
      <c r="K19" s="146">
        <f>'1.Spieler'!$J$5</f>
        <v>52</v>
      </c>
      <c r="L19" s="146">
        <f>'1.Spieler'!$J$6</f>
        <v>579</v>
      </c>
      <c r="M19" s="146">
        <f>'2.Spieler'!$I$5</f>
        <v>44</v>
      </c>
      <c r="N19" s="146">
        <f>'2.Spieler'!$I$6</f>
        <v>559</v>
      </c>
      <c r="O19" s="146">
        <f>'3.Spieler'!$H$5</f>
        <v>39</v>
      </c>
      <c r="P19" s="146">
        <f>'3.Spieler'!$H$6</f>
        <v>555</v>
      </c>
      <c r="Q19" s="146">
        <f>'4.Spieler'!$G$5</f>
        <v>49</v>
      </c>
      <c r="R19" s="146">
        <f>'4.Spieler'!$G$6</f>
        <v>581</v>
      </c>
      <c r="S19" s="146">
        <f>'5.Spieler'!$F$5</f>
        <v>45</v>
      </c>
      <c r="T19" s="146">
        <f>'5.Spieler'!$F$6</f>
        <v>576</v>
      </c>
    </row>
    <row r="20" spans="1:8" ht="19.5" customHeight="1">
      <c r="A20" s="161"/>
      <c r="B20" s="159"/>
      <c r="C20" s="156"/>
      <c r="F20" s="148"/>
      <c r="G20" s="199"/>
      <c r="H20" s="160">
        <f>ROW()*0.0001</f>
        <v>0.002</v>
      </c>
    </row>
    <row r="21" spans="1:20" ht="19.5" customHeight="1">
      <c r="A21" s="149">
        <f>INDEX(F$5:F$23,MATCH(B21,H$5:H$23,0))</f>
        <v>0</v>
      </c>
      <c r="B21" s="150">
        <f>LARGE(H$5:H$23,9)</f>
        <v>0.0024000000000000002</v>
      </c>
      <c r="C21" s="150">
        <f>INDEX(I$5:I$23,MATCH(B21,H$5:H$23,0))</f>
        <v>0</v>
      </c>
      <c r="D21" s="150">
        <f>RANK(B21,$B$5:$B$23)</f>
        <v>9</v>
      </c>
      <c r="F21" s="152" t="str">
        <f>'Name Starter'!$A$30</f>
        <v>Tele / Post / Plansekur 2</v>
      </c>
      <c r="G21" s="199">
        <f>SUM(H21-H22)</f>
        <v>168</v>
      </c>
      <c r="H21" s="154">
        <f>SUM(K21,M21,O21,Q21,S21,H22)</f>
        <v>168.0022</v>
      </c>
      <c r="I21" s="153">
        <f>SUM(L21,N21,P21,R21,T21)</f>
        <v>2289</v>
      </c>
      <c r="J21" s="153"/>
      <c r="K21" s="153">
        <f>'1.Spieler'!$K$5</f>
        <v>32</v>
      </c>
      <c r="L21" s="153">
        <f>'1.Spieler'!$K$6</f>
        <v>518</v>
      </c>
      <c r="M21" s="153">
        <f>'2.Spieler'!$J$5</f>
        <v>42</v>
      </c>
      <c r="N21" s="153">
        <f>'2.Spieler'!$J$6</f>
        <v>555</v>
      </c>
      <c r="O21" s="153">
        <f>'3.Spieler'!$I$5</f>
        <v>44</v>
      </c>
      <c r="P21" s="153">
        <f>'3.Spieler'!$I$6</f>
        <v>578</v>
      </c>
      <c r="Q21" s="153">
        <f>'4.Spieler'!$H$5</f>
        <v>2</v>
      </c>
      <c r="R21" s="153">
        <f>'4.Spieler'!$H$6</f>
        <v>59</v>
      </c>
      <c r="S21" s="153">
        <f>'5.Spieler'!$G$5</f>
        <v>48</v>
      </c>
      <c r="T21" s="153">
        <f>'5.Spieler'!$G$6</f>
        <v>579</v>
      </c>
    </row>
    <row r="22" spans="1:8" ht="19.5" customHeight="1" hidden="1">
      <c r="A22" s="161"/>
      <c r="B22" s="159"/>
      <c r="C22" s="156"/>
      <c r="D22" s="159"/>
      <c r="F22" s="148"/>
      <c r="G22" s="199"/>
      <c r="H22" s="160">
        <f>ROW()*0.0001</f>
        <v>0.0022</v>
      </c>
    </row>
    <row r="23" spans="1:20" ht="19.5" customHeight="1" hidden="1">
      <c r="A23" s="161" t="str">
        <f>INDEX(F$5:F$23,MATCH(B23,H$5:H$23,0))</f>
        <v>Nord LB / Dorma</v>
      </c>
      <c r="B23" s="150">
        <f>LARGE(H$5:H$23,ROW()-4)</f>
        <v>0.0006000000000000001</v>
      </c>
      <c r="C23" s="159">
        <f>INDEX(I$5:I$23,MATCH(B23,H$5:H$23,0))</f>
        <v>0</v>
      </c>
      <c r="D23" s="159">
        <f>RANK(B23,$B$5:$B$23)</f>
        <v>10</v>
      </c>
      <c r="F23" s="148">
        <f>'Name Starter'!$A$33</f>
        <v>0</v>
      </c>
      <c r="G23" s="199">
        <f t="shared" si="0"/>
        <v>0</v>
      </c>
      <c r="H23" s="154">
        <f>SUM(K23,M23,O23,Q23,S23,H24)</f>
        <v>0.0024000000000000002</v>
      </c>
      <c r="I23" s="146">
        <f>SUM(L23,N23,P23,R23,T23)</f>
        <v>0</v>
      </c>
      <c r="K23" s="146">
        <f>'1.Spieler'!$L$5</f>
        <v>0</v>
      </c>
      <c r="L23" s="146">
        <f>'1.Spieler'!$L$6</f>
        <v>0</v>
      </c>
      <c r="M23" s="146">
        <f>'2.Spieler'!$K$5</f>
        <v>0</v>
      </c>
      <c r="N23" s="146">
        <f>'2.Spieler'!$K$6</f>
        <v>0</v>
      </c>
      <c r="O23" s="146">
        <f>'3.Spieler'!$J$5</f>
        <v>0</v>
      </c>
      <c r="P23" s="146">
        <f>'3.Spieler'!$J$6</f>
        <v>0</v>
      </c>
      <c r="Q23" s="146">
        <f>'4.Spieler'!$I$5</f>
        <v>0</v>
      </c>
      <c r="R23" s="146">
        <f>'4.Spieler'!$I$6</f>
        <v>0</v>
      </c>
      <c r="S23" s="146">
        <f>'5.Spieler'!$H$5</f>
        <v>0</v>
      </c>
      <c r="T23" s="146">
        <f>'5.Spieler'!$H$6</f>
        <v>0</v>
      </c>
    </row>
    <row r="24" spans="7:8" ht="15">
      <c r="G24" s="199"/>
      <c r="H24" s="164">
        <f>ROW()*0.0001</f>
        <v>0.0024000000000000002</v>
      </c>
    </row>
  </sheetData>
  <sheetProtection password="C6EE" sheet="1" selectLockedCells="1"/>
  <mergeCells count="1">
    <mergeCell ref="A1:D1"/>
  </mergeCells>
  <printOptions horizontalCentered="1"/>
  <pageMargins left="0.31496062992125984" right="0" top="0.7874015748031497" bottom="0.7874015748031497" header="0.31496062992125984" footer="0.31496062992125984"/>
  <pageSetup orientation="portrait" paperSize="9" r:id="rId2"/>
  <headerFooter>
    <oddFooter>&amp;L&amp;8&amp;D&amp;C&amp;F&amp;R&amp;8Schneider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rgb="FF00B0F0"/>
    <pageSetUpPr fitToPage="1"/>
  </sheetPr>
  <dimension ref="A1:S34"/>
  <sheetViews>
    <sheetView zoomScale="70" zoomScaleNormal="70" zoomScalePageLayoutView="0" workbookViewId="0" topLeftCell="A4">
      <selection activeCell="O9" sqref="O9"/>
    </sheetView>
  </sheetViews>
  <sheetFormatPr defaultColWidth="11.421875" defaultRowHeight="15"/>
  <cols>
    <col min="1" max="1" width="50.7109375" style="83" customWidth="1"/>
    <col min="2" max="2" width="1.7109375" style="83" customWidth="1"/>
    <col min="3" max="3" width="27.7109375" style="83" customWidth="1"/>
    <col min="4" max="4" width="5.7109375" style="83" customWidth="1"/>
    <col min="5" max="5" width="1.7109375" style="83" customWidth="1"/>
    <col min="6" max="6" width="27.7109375" style="83" customWidth="1"/>
    <col min="7" max="7" width="5.7109375" style="83" customWidth="1"/>
    <col min="8" max="8" width="1.7109375" style="83" customWidth="1"/>
    <col min="9" max="9" width="27.7109375" style="83" customWidth="1"/>
    <col min="10" max="10" width="5.7109375" style="83" customWidth="1"/>
    <col min="11" max="11" width="1.7109375" style="83" customWidth="1"/>
    <col min="12" max="12" width="27.7109375" style="83" customWidth="1"/>
    <col min="13" max="13" width="5.7109375" style="83" customWidth="1"/>
    <col min="14" max="14" width="1.7109375" style="83" customWidth="1"/>
    <col min="15" max="15" width="27.7109375" style="83" customWidth="1"/>
    <col min="16" max="16" width="5.7109375" style="83" customWidth="1"/>
    <col min="17" max="16384" width="11.421875" style="83" customWidth="1"/>
  </cols>
  <sheetData>
    <row r="1" spans="1:19" s="61" customFormat="1" ht="95.25" customHeight="1">
      <c r="A1" s="201" t="s">
        <v>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/>
      <c r="R1" s="197"/>
      <c r="S1" s="197"/>
    </row>
    <row r="2" spans="1:16" s="61" customFormat="1" ht="18" customHeight="1">
      <c r="A2" s="6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53" customFormat="1" ht="20.25">
      <c r="A3" s="51" t="s">
        <v>21</v>
      </c>
      <c r="B3" s="52"/>
      <c r="C3" s="202" t="s">
        <v>18</v>
      </c>
      <c r="D3" s="202"/>
      <c r="E3" s="52"/>
      <c r="F3" s="202" t="s">
        <v>20</v>
      </c>
      <c r="G3" s="202"/>
      <c r="H3" s="52"/>
      <c r="I3" s="202" t="s">
        <v>23</v>
      </c>
      <c r="J3" s="202"/>
      <c r="K3" s="52"/>
      <c r="L3" s="202" t="s">
        <v>24</v>
      </c>
      <c r="M3" s="202"/>
      <c r="N3" s="52"/>
      <c r="O3" s="202" t="s">
        <v>25</v>
      </c>
      <c r="P3" s="202"/>
    </row>
    <row r="4" spans="2:16" s="53" customFormat="1" ht="40.5" customHeight="1">
      <c r="B4" s="54"/>
      <c r="C4" s="55" t="s">
        <v>30</v>
      </c>
      <c r="D4" s="56" t="s">
        <v>31</v>
      </c>
      <c r="F4" s="55" t="s">
        <v>30</v>
      </c>
      <c r="G4" s="56" t="s">
        <v>31</v>
      </c>
      <c r="I4" s="55" t="s">
        <v>30</v>
      </c>
      <c r="J4" s="56" t="s">
        <v>31</v>
      </c>
      <c r="L4" s="55" t="s">
        <v>30</v>
      </c>
      <c r="M4" s="56" t="s">
        <v>31</v>
      </c>
      <c r="O4" s="55" t="s">
        <v>30</v>
      </c>
      <c r="P4" s="56" t="s">
        <v>31</v>
      </c>
    </row>
    <row r="5" spans="2:16" s="53" customFormat="1" ht="15" customHeight="1">
      <c r="B5" s="54"/>
      <c r="C5" s="55"/>
      <c r="D5" s="56"/>
      <c r="F5" s="55"/>
      <c r="G5" s="56"/>
      <c r="I5" s="55"/>
      <c r="J5" s="56"/>
      <c r="L5" s="55"/>
      <c r="M5" s="56"/>
      <c r="O5" s="55"/>
      <c r="P5" s="56"/>
    </row>
    <row r="6" spans="1:16" s="53" customFormat="1" ht="24.75" customHeight="1">
      <c r="A6" s="45" t="s">
        <v>54</v>
      </c>
      <c r="B6" s="126"/>
      <c r="C6" s="47" t="s">
        <v>70</v>
      </c>
      <c r="D6" s="132">
        <v>1</v>
      </c>
      <c r="E6" s="57"/>
      <c r="F6" s="47" t="s">
        <v>71</v>
      </c>
      <c r="G6" s="132">
        <v>8</v>
      </c>
      <c r="H6" s="57"/>
      <c r="I6" s="47" t="s">
        <v>72</v>
      </c>
      <c r="J6" s="132">
        <v>7</v>
      </c>
      <c r="K6" s="57"/>
      <c r="L6" s="47" t="s">
        <v>73</v>
      </c>
      <c r="M6" s="132">
        <v>6</v>
      </c>
      <c r="N6" s="57"/>
      <c r="O6" s="47" t="s">
        <v>74</v>
      </c>
      <c r="P6" s="132">
        <v>5</v>
      </c>
    </row>
    <row r="7" spans="1:16" s="53" customFormat="1" ht="19.5" customHeight="1">
      <c r="A7" s="58" t="str">
        <f>CONCATENATE("Punkte:  "&amp;Übersicht!$G$5&amp;"     "&amp;"Holz:  ",Übersicht!$I$5)</f>
        <v>Punkte:  0     Holz:  0</v>
      </c>
      <c r="B7" s="59"/>
      <c r="C7" s="57" t="str">
        <f>CONCATENATE("Punkte:  "&amp;" ","",'1.Spieler'!$C$5&amp;"   "&amp;"Holz:  ",'1.Spieler'!$C$6)</f>
        <v>Punkte:   0   Holz:  0</v>
      </c>
      <c r="D7" s="60"/>
      <c r="E7" s="57"/>
      <c r="F7" s="57" t="str">
        <f>CONCATENATE("Punkte:  "&amp;" ","",'2.Spieler'!$L$5&amp;"   "&amp;"Holz:  ",'2.Spieler'!$L$6)</f>
        <v>Punkte:   0   Holz:  0</v>
      </c>
      <c r="G7" s="61"/>
      <c r="H7" s="57"/>
      <c r="I7" s="57" t="str">
        <f>CONCATENATE("Punkte:  "&amp;" ","",'3.Spieler'!$K$5&amp;"   "&amp;"Holz:  ",'3.Spieler'!$K$6)</f>
        <v>Punkte:   0   Holz:  0</v>
      </c>
      <c r="J7" s="61"/>
      <c r="K7" s="57"/>
      <c r="L7" s="57" t="str">
        <f>CONCATENATE("Punkte:  "&amp;" ","",'4.Spieler'!$J$5&amp;"   "&amp;"Holz:  ",'4.Spieler'!$J$6)</f>
        <v>Punkte:   0   Holz:  0</v>
      </c>
      <c r="M7" s="61"/>
      <c r="N7" s="57"/>
      <c r="O7" s="57" t="str">
        <f>CONCATENATE("Punkte:  "&amp;" ","",'5.Spieler'!$I$5&amp;"   "&amp;"Holz:  ",'5.Spieler'!$I$6)</f>
        <v>Punkte:   0   Holz:  0</v>
      </c>
      <c r="P7" s="61"/>
    </row>
    <row r="8" spans="1:16" s="53" customFormat="1" ht="19.5" customHeight="1">
      <c r="A8" s="62"/>
      <c r="B8" s="59"/>
      <c r="C8" s="57"/>
      <c r="D8" s="60"/>
      <c r="E8" s="57"/>
      <c r="F8" s="57"/>
      <c r="G8" s="61"/>
      <c r="H8" s="57"/>
      <c r="I8" s="57"/>
      <c r="J8" s="61"/>
      <c r="K8" s="57"/>
      <c r="L8" s="57"/>
      <c r="M8" s="61"/>
      <c r="N8" s="57"/>
      <c r="O8" s="57"/>
      <c r="P8" s="61"/>
    </row>
    <row r="9" spans="1:16" s="53" customFormat="1" ht="24.75" customHeight="1">
      <c r="A9" s="44" t="s">
        <v>55</v>
      </c>
      <c r="B9" s="59"/>
      <c r="C9" s="47" t="s">
        <v>75</v>
      </c>
      <c r="D9" s="127">
        <f>IF(D6=8,1,D6+1)</f>
        <v>2</v>
      </c>
      <c r="E9" s="57"/>
      <c r="F9" s="47" t="s">
        <v>109</v>
      </c>
      <c r="G9" s="127">
        <f>IF(G6=8,1,G6+1)</f>
        <v>1</v>
      </c>
      <c r="H9" s="57"/>
      <c r="I9" s="47" t="s">
        <v>76</v>
      </c>
      <c r="J9" s="127">
        <f>IF(J6=8,1,J6+1)</f>
        <v>8</v>
      </c>
      <c r="K9" s="57"/>
      <c r="L9" s="47" t="s">
        <v>78</v>
      </c>
      <c r="M9" s="127">
        <f>IF(M6=8,1,M6+1)</f>
        <v>7</v>
      </c>
      <c r="N9" s="57"/>
      <c r="O9" s="47" t="s">
        <v>77</v>
      </c>
      <c r="P9" s="127">
        <f>IF(P6=8,1,P6+1)</f>
        <v>6</v>
      </c>
    </row>
    <row r="10" spans="1:16" s="53" customFormat="1" ht="19.5" customHeight="1">
      <c r="A10" s="77" t="str">
        <f>"Punkte:  "&amp;Übersicht!$G$7&amp;"     "&amp;"Holz:  "&amp;Übersicht!$I$7</f>
        <v>Punkte:  214     Holz:  2383</v>
      </c>
      <c r="B10" s="59"/>
      <c r="C10" s="57" t="str">
        <f>CONCATENATE("Punkte:  "&amp;" ","",'1.Spieler'!$D$5&amp;"   "&amp;"Holz:  ",'1.Spieler'!$D$6)</f>
        <v>Punkte:   53   Holz:  579</v>
      </c>
      <c r="D10" s="61"/>
      <c r="E10" s="57"/>
      <c r="F10" s="57" t="str">
        <f>CONCATENATE("Punkte:  "&amp;" ","",'2.Spieler'!$C$5&amp;"   "&amp;"Holz:  ",'2.Spieler'!$C$6)</f>
        <v>Punkte:   50   Holz:  585</v>
      </c>
      <c r="G10" s="61"/>
      <c r="H10" s="57"/>
      <c r="I10" s="57" t="str">
        <f>CONCATENATE("Punkte:  "&amp;" ","",'3.Spieler'!$L$5&amp;"   "&amp;"Holz:  ",'3.Spieler'!$L$6)</f>
        <v>Punkte:   49   Holz:  591</v>
      </c>
      <c r="J10" s="61"/>
      <c r="K10" s="57"/>
      <c r="L10" s="57" t="str">
        <f>CONCATENATE("Punkte:  "&amp;" ","",'4.Spieler'!$K$5&amp;"   "&amp;"Holz:  ",'4.Spieler'!$K$6)</f>
        <v>Punkte:   56   Holz:  594</v>
      </c>
      <c r="M10" s="61"/>
      <c r="N10" s="57"/>
      <c r="O10" s="57" t="str">
        <f>CONCATENATE("Punkte:  "&amp;" ","",'5.Spieler'!$J$5&amp;"   "&amp;"Holz:  ",'5.Spieler'!$J$6)</f>
        <v>Punkte:   55   Holz:  613</v>
      </c>
      <c r="P10" s="61"/>
    </row>
    <row r="11" spans="1:16" s="53" customFormat="1" ht="19.5" customHeight="1">
      <c r="A11" s="62"/>
      <c r="B11" s="59"/>
      <c r="C11" s="57"/>
      <c r="D11" s="61"/>
      <c r="E11" s="57"/>
      <c r="F11" s="57"/>
      <c r="G11" s="61"/>
      <c r="H11" s="57"/>
      <c r="I11" s="57"/>
      <c r="J11" s="61"/>
      <c r="K11" s="57"/>
      <c r="L11" s="57"/>
      <c r="M11" s="61"/>
      <c r="N11" s="57"/>
      <c r="O11" s="57"/>
      <c r="P11" s="61"/>
    </row>
    <row r="12" spans="1:16" s="53" customFormat="1" ht="24.75" customHeight="1">
      <c r="A12" s="44" t="s">
        <v>56</v>
      </c>
      <c r="B12" s="59"/>
      <c r="C12" s="47" t="s">
        <v>79</v>
      </c>
      <c r="D12" s="127">
        <f>IF(D9=8,1,D9+1)</f>
        <v>3</v>
      </c>
      <c r="E12" s="57"/>
      <c r="F12" s="47" t="s">
        <v>80</v>
      </c>
      <c r="G12" s="127">
        <f>IF(G9=8,1,G9+1)</f>
        <v>2</v>
      </c>
      <c r="H12" s="57"/>
      <c r="I12" s="47" t="s">
        <v>81</v>
      </c>
      <c r="J12" s="127">
        <f>IF(J9=8,1,J9+1)</f>
        <v>1</v>
      </c>
      <c r="K12" s="57"/>
      <c r="L12" s="47" t="s">
        <v>82</v>
      </c>
      <c r="M12" s="127">
        <f>IF(M9=8,1,M9+1)</f>
        <v>8</v>
      </c>
      <c r="N12" s="57"/>
      <c r="O12" s="47" t="s">
        <v>83</v>
      </c>
      <c r="P12" s="127">
        <f>IF(P9=8,1,P9+1)</f>
        <v>7</v>
      </c>
    </row>
    <row r="13" spans="1:16" s="53" customFormat="1" ht="19.5" customHeight="1">
      <c r="A13" s="62" t="str">
        <f>CONCATENATE("Punkte:  "&amp;Übersicht!$G$9&amp;"     "&amp;"Holz:  ",Übersicht!$I$9)</f>
        <v>Punkte:  212     Holz:  2361</v>
      </c>
      <c r="B13" s="59"/>
      <c r="C13" s="57" t="str">
        <f>CONCATENATE("Punkte:  "&amp;" ","",'1.Spieler'!$E$5&amp;"   "&amp;"Holz:  ",'1.Spieler'!$E$6)</f>
        <v>Punkte:   52   Holz:  589</v>
      </c>
      <c r="D13" s="61"/>
      <c r="E13" s="57"/>
      <c r="F13" s="57" t="str">
        <f>CONCATENATE("Punkte:  "&amp;" ","",'2.Spieler'!$D$5&amp;"   "&amp;"Holz:  ",'2.Spieler'!$D$6)</f>
        <v>Punkte:   47   Holz:  566</v>
      </c>
      <c r="G13" s="61"/>
      <c r="H13" s="57"/>
      <c r="I13" s="57" t="str">
        <f>CONCATENATE("Punkte:  "&amp;" ","",'3.Spieler'!$C$5&amp;"   "&amp;"Holz:  ",'3.Spieler'!$C$6)</f>
        <v>Punkte:   45   Holz:  573</v>
      </c>
      <c r="J13" s="61"/>
      <c r="K13" s="57"/>
      <c r="L13" s="57" t="str">
        <f>CONCATENATE("Punkte:  "&amp;" ","",'4.Spieler'!$L$5&amp;"   "&amp;"Holz:  ",'4.Spieler'!$L$6)</f>
        <v>Punkte:   57   Holz:  590</v>
      </c>
      <c r="M13" s="61"/>
      <c r="N13" s="57"/>
      <c r="O13" s="57" t="str">
        <f>CONCATENATE("Punkte:  "&amp;" ","",'5.Spieler'!$K$5&amp;"   "&amp;"Holz:  ",'5.Spieler'!$K$6)</f>
        <v>Punkte:   56   Holz:  609</v>
      </c>
      <c r="P13" s="61"/>
    </row>
    <row r="14" spans="1:16" s="53" customFormat="1" ht="19.5" customHeight="1">
      <c r="A14" s="62"/>
      <c r="B14" s="59"/>
      <c r="C14" s="57"/>
      <c r="D14" s="61"/>
      <c r="E14" s="57"/>
      <c r="F14" s="57"/>
      <c r="G14" s="61"/>
      <c r="H14" s="57"/>
      <c r="I14" s="57"/>
      <c r="J14" s="61"/>
      <c r="K14" s="57"/>
      <c r="L14" s="57"/>
      <c r="M14" s="61"/>
      <c r="N14" s="57"/>
      <c r="O14" s="57"/>
      <c r="P14" s="61"/>
    </row>
    <row r="15" spans="1:16" s="53" customFormat="1" ht="24.75" customHeight="1">
      <c r="A15" s="46" t="s">
        <v>57</v>
      </c>
      <c r="B15" s="128"/>
      <c r="C15" s="47" t="s">
        <v>84</v>
      </c>
      <c r="D15" s="127">
        <f>IF(D12=8,1,D12+1)</f>
        <v>4</v>
      </c>
      <c r="E15" s="57"/>
      <c r="F15" s="47" t="s">
        <v>88</v>
      </c>
      <c r="G15" s="127">
        <f>IF(G12=8,1,G12+1)</f>
        <v>3</v>
      </c>
      <c r="H15" s="57"/>
      <c r="I15" s="47" t="s">
        <v>86</v>
      </c>
      <c r="J15" s="127">
        <f>IF(J12=8,1,J12+1)</f>
        <v>2</v>
      </c>
      <c r="K15" s="57"/>
      <c r="L15" s="47" t="s">
        <v>89</v>
      </c>
      <c r="M15" s="127">
        <f>IF(M12=8,1,M12+1)</f>
        <v>1</v>
      </c>
      <c r="N15" s="57"/>
      <c r="O15" s="47" t="s">
        <v>85</v>
      </c>
      <c r="P15" s="127">
        <f>IF(P12=8,1,P12+1)</f>
        <v>8</v>
      </c>
    </row>
    <row r="16" spans="1:16" s="53" customFormat="1" ht="19.5" customHeight="1">
      <c r="A16" s="62" t="str">
        <f>CONCATENATE("Punkte:  "&amp;Übersicht!$G$11&amp;"     "&amp;"Holz:  ",Übersicht!$I$11)</f>
        <v>Punkte:  187     Holz:  2301</v>
      </c>
      <c r="B16" s="59"/>
      <c r="C16" s="57" t="str">
        <f>CONCATENATE("Punkte:  "&amp;" ","",'1.Spieler'!$F$5&amp;"   "&amp;"Holz:  ",'1.Spieler'!$F$6)</f>
        <v>Punkte:   41   Holz:  537</v>
      </c>
      <c r="D16" s="61"/>
      <c r="E16" s="57"/>
      <c r="F16" s="57" t="str">
        <f>CONCATENATE("Punkte:  "&amp;" ","",'2.Spieler'!$E$5&amp;"   "&amp;"Holz:  ",'2.Spieler'!$E$6)</f>
        <v>Punkte:   53   Holz:  581</v>
      </c>
      <c r="G16" s="61"/>
      <c r="H16" s="57"/>
      <c r="I16" s="57" t="str">
        <f>CONCATENATE("Punkte:  "&amp;" ","",'3.Spieler'!$D$5&amp;"   "&amp;"Holz:  ",'3.Spieler'!$D$6)</f>
        <v>Punkte:   46   Holz:  590</v>
      </c>
      <c r="J16" s="61"/>
      <c r="K16" s="57"/>
      <c r="L16" s="57" t="str">
        <f>CONCATENATE("Punkte:  "&amp;" ","",'4.Spieler'!$C$5&amp;"   "&amp;"Holz:  ",'4.Spieler'!$C$6)</f>
        <v>Punkte:   47   Holz:  570</v>
      </c>
      <c r="M16" s="61"/>
      <c r="N16" s="57"/>
      <c r="O16" s="57" t="str">
        <f>CONCATENATE("Punkte:  "&amp;" ","",'5.Spieler'!$L$5&amp;"   "&amp;"Holz:  ",'5.Spieler'!$L$6)</f>
        <v>Punkte:   40   Holz:  560</v>
      </c>
      <c r="P16" s="61"/>
    </row>
    <row r="17" spans="1:16" s="53" customFormat="1" ht="19.5" customHeight="1">
      <c r="A17" s="62"/>
      <c r="B17" s="59"/>
      <c r="C17" s="57"/>
      <c r="D17" s="61"/>
      <c r="E17" s="57"/>
      <c r="F17" s="57"/>
      <c r="G17" s="61"/>
      <c r="H17" s="57"/>
      <c r="I17" s="57"/>
      <c r="J17" s="61"/>
      <c r="K17" s="57"/>
      <c r="L17" s="57"/>
      <c r="M17" s="61"/>
      <c r="N17" s="57"/>
      <c r="O17" s="57"/>
      <c r="P17" s="61"/>
    </row>
    <row r="18" spans="1:16" s="53" customFormat="1" ht="24.75" customHeight="1">
      <c r="A18" s="44" t="s">
        <v>58</v>
      </c>
      <c r="B18" s="59"/>
      <c r="C18" s="47" t="s">
        <v>110</v>
      </c>
      <c r="D18" s="127">
        <f>IF(D15=8,1,D15+1)</f>
        <v>5</v>
      </c>
      <c r="E18" s="57"/>
      <c r="F18" s="47" t="s">
        <v>111</v>
      </c>
      <c r="G18" s="127">
        <f>IF(G15=8,1,G15+1)</f>
        <v>4</v>
      </c>
      <c r="H18" s="57"/>
      <c r="I18" s="47" t="s">
        <v>91</v>
      </c>
      <c r="J18" s="127">
        <f>IF(J15=8,1,J15+1)</f>
        <v>3</v>
      </c>
      <c r="K18" s="57"/>
      <c r="L18" s="47" t="s">
        <v>92</v>
      </c>
      <c r="M18" s="127">
        <f>IF(M15=8,1,M15+1)</f>
        <v>2</v>
      </c>
      <c r="N18" s="57"/>
      <c r="O18" s="47" t="s">
        <v>90</v>
      </c>
      <c r="P18" s="127">
        <f>IF(P15=8,1,P15+1)</f>
        <v>1</v>
      </c>
    </row>
    <row r="19" spans="1:16" s="53" customFormat="1" ht="19.5" customHeight="1">
      <c r="A19" s="62" t="str">
        <f>CONCATENATE("Punkte:  "&amp;Übersicht!$G$13&amp;"     "&amp;"Holz:  ",Übersicht!$I$13)</f>
        <v>Punkte:  185     Holz:  2331</v>
      </c>
      <c r="B19" s="59"/>
      <c r="C19" s="57" t="str">
        <f>CONCATENATE("Punkte:  "&amp;" ","",'1.Spieler'!$G$5&amp;"   "&amp;"Holz:  ",'1.Spieler'!$G$6)</f>
        <v>Punkte:   39   Holz:  548</v>
      </c>
      <c r="D19" s="61"/>
      <c r="E19" s="57"/>
      <c r="F19" s="57" t="str">
        <f>CONCATENATE("Punkte:  "&amp;" ","",'2.Spieler'!$F$5&amp;"   "&amp;"Holz:  ",'2.Spieler'!$F$6)</f>
        <v>Punkte:   33   Holz:  536</v>
      </c>
      <c r="G19" s="61"/>
      <c r="H19" s="57"/>
      <c r="I19" s="57" t="str">
        <f>CONCATENATE("Punkte:  "&amp;" ","",'3.Spieler'!$E$5&amp;"   "&amp;"Holz:  ",'3.Spieler'!$E$6)</f>
        <v>Punkte:   46   Holz:  589</v>
      </c>
      <c r="J19" s="61"/>
      <c r="K19" s="57"/>
      <c r="L19" s="57" t="str">
        <f>CONCATENATE("Punkte:  "&amp;" ","",'4.Spieler'!$D$5&amp;"   "&amp;"Holz:  ",'4.Spieler'!$D$6)</f>
        <v>Punkte:   50   Holz:  586</v>
      </c>
      <c r="M19" s="61"/>
      <c r="N19" s="57"/>
      <c r="O19" s="57" t="str">
        <f>CONCATENATE("Punkte:  "&amp;" ","",'5.Spieler'!$C$5&amp;"   "&amp;"Holz:  ",'5.Spieler'!$C$6)</f>
        <v>Punkte:   50   Holz:  608</v>
      </c>
      <c r="P19" s="61"/>
    </row>
    <row r="20" spans="1:16" s="53" customFormat="1" ht="19.5" customHeight="1">
      <c r="A20" s="62"/>
      <c r="B20" s="59"/>
      <c r="C20" s="57"/>
      <c r="D20" s="61"/>
      <c r="E20" s="57"/>
      <c r="F20" s="57"/>
      <c r="G20" s="61"/>
      <c r="H20" s="57"/>
      <c r="I20" s="57"/>
      <c r="J20" s="61"/>
      <c r="K20" s="57"/>
      <c r="L20" s="57"/>
      <c r="M20" s="61"/>
      <c r="N20" s="57"/>
      <c r="O20" s="57"/>
      <c r="P20" s="61"/>
    </row>
    <row r="21" spans="1:16" s="53" customFormat="1" ht="24.75" customHeight="1">
      <c r="A21" s="44" t="s">
        <v>67</v>
      </c>
      <c r="B21" s="59"/>
      <c r="C21" s="47" t="s">
        <v>93</v>
      </c>
      <c r="D21" s="127">
        <f>IF(D18=8,1,D18+1)</f>
        <v>6</v>
      </c>
      <c r="E21" s="57"/>
      <c r="F21" s="47" t="s">
        <v>95</v>
      </c>
      <c r="G21" s="127">
        <f>IF(G18=8,1,G18+1)</f>
        <v>5</v>
      </c>
      <c r="H21" s="57"/>
      <c r="I21" s="47" t="s">
        <v>94</v>
      </c>
      <c r="J21" s="127">
        <f>IF(J18=8,1,J18+1)</f>
        <v>4</v>
      </c>
      <c r="K21" s="57"/>
      <c r="L21" s="47" t="s">
        <v>114</v>
      </c>
      <c r="M21" s="127">
        <f>IF(M18=8,1,M18+1)</f>
        <v>3</v>
      </c>
      <c r="N21" s="57"/>
      <c r="O21" s="47" t="s">
        <v>96</v>
      </c>
      <c r="P21" s="127">
        <f>IF(P18=8,1,P18+1)</f>
        <v>2</v>
      </c>
    </row>
    <row r="22" spans="1:16" s="53" customFormat="1" ht="19.5" customHeight="1">
      <c r="A22" s="63" t="str">
        <f>CONCATENATE("Punkte:  "&amp;Übersicht!$G$15&amp;"     "&amp;"Holz:  ",Übersicht!$I$15)</f>
        <v>Punkte:  173     Holz:  2255</v>
      </c>
      <c r="B22" s="64"/>
      <c r="C22" s="57" t="str">
        <f>CONCATENATE("Punkte:  "&amp;" ","",'1.Spieler'!$H$5&amp;"   "&amp;"Holz:  ",'1.Spieler'!$H$6)</f>
        <v>Punkte:   38   Holz:  540</v>
      </c>
      <c r="D22" s="61"/>
      <c r="E22" s="57"/>
      <c r="F22" s="57" t="str">
        <f>CONCATENATE("Punkte:  "&amp;" ","",'2.Spieler'!$G$5&amp;"   "&amp;"Holz:  ",'2.Spieler'!$G$6)</f>
        <v>Punkte:   47   Holz:  575</v>
      </c>
      <c r="G22" s="61"/>
      <c r="H22" s="57"/>
      <c r="I22" s="57" t="str">
        <f>CONCATENATE("Punkte:  "&amp;" ","",'3.Spieler'!$F$5&amp;"   "&amp;"Holz:  ",'3.Spieler'!$F$6)</f>
        <v>Punkte:   42   Holz:  560</v>
      </c>
      <c r="J22" s="61"/>
      <c r="K22" s="57"/>
      <c r="L22" s="57" t="str">
        <f>CONCATENATE("Punkte:  "&amp;" ","",'4.Spieler'!$E$5&amp;"   "&amp;"Holz:  ",'4.Spieler'!$E$6)</f>
        <v>Punkte:   38   Holz:  532</v>
      </c>
      <c r="M22" s="61"/>
      <c r="N22" s="57"/>
      <c r="O22" s="57" t="str">
        <f>CONCATENATE("Punkte:  "&amp;" ","",'5.Spieler'!$D$5&amp;"   "&amp;"Holz:  ",'5.Spieler'!$D$6)</f>
        <v>Punkte:   46   Holz:  580</v>
      </c>
      <c r="P22" s="61"/>
    </row>
    <row r="23" spans="1:16" s="53" customFormat="1" ht="19.5" customHeight="1">
      <c r="A23" s="63"/>
      <c r="B23" s="64"/>
      <c r="C23" s="57"/>
      <c r="D23" s="61"/>
      <c r="E23" s="57"/>
      <c r="F23" s="57"/>
      <c r="G23" s="61"/>
      <c r="H23" s="57"/>
      <c r="I23" s="57"/>
      <c r="J23" s="61"/>
      <c r="K23" s="57"/>
      <c r="L23" s="57"/>
      <c r="M23" s="61"/>
      <c r="N23" s="57"/>
      <c r="O23" s="57"/>
      <c r="P23" s="61"/>
    </row>
    <row r="24" spans="1:16" s="53" customFormat="1" ht="24.75" customHeight="1">
      <c r="A24" s="44" t="s">
        <v>68</v>
      </c>
      <c r="B24" s="59"/>
      <c r="C24" s="47" t="s">
        <v>97</v>
      </c>
      <c r="D24" s="127">
        <f>IF(D21=8,1,D21+1)</f>
        <v>7</v>
      </c>
      <c r="E24" s="57"/>
      <c r="F24" s="47" t="s">
        <v>87</v>
      </c>
      <c r="G24" s="127">
        <f>IF(G21=8,1,G21+1)</f>
        <v>6</v>
      </c>
      <c r="H24" s="57"/>
      <c r="I24" s="47" t="s">
        <v>99</v>
      </c>
      <c r="J24" s="127">
        <f>IF(J21=8,1,J21+1)</f>
        <v>5</v>
      </c>
      <c r="K24" s="57"/>
      <c r="L24" s="47" t="s">
        <v>98</v>
      </c>
      <c r="M24" s="127">
        <f>IF(M21=8,1,M21+1)</f>
        <v>4</v>
      </c>
      <c r="N24" s="57"/>
      <c r="O24" s="47" t="s">
        <v>113</v>
      </c>
      <c r="P24" s="127">
        <f>IF(P21=8,1,P21+1)</f>
        <v>3</v>
      </c>
    </row>
    <row r="25" spans="1:16" s="53" customFormat="1" ht="19.5" customHeight="1">
      <c r="A25" s="58" t="str">
        <f>CONCATENATE("Punkte:  "&amp;Übersicht!$G$17&amp;"     "&amp;"Holz:  ",Übersicht!$I$17)</f>
        <v>Punkte:  198     Holz:  2293</v>
      </c>
      <c r="B25" s="59"/>
      <c r="C25" s="57" t="str">
        <f>CONCATENATE("Punkte:  "&amp;" ","",'1.Spieler'!$I$5&amp;"   "&amp;"Holz:  ",'1.Spieler'!$I$6)</f>
        <v>Punkte:   54   Holz:  582</v>
      </c>
      <c r="D25" s="61"/>
      <c r="E25" s="57"/>
      <c r="F25" s="57" t="str">
        <f>CONCATENATE("Punkte:  "&amp;" ","",'2.Spieler'!$H$5&amp;"   "&amp;"Holz:  ",'2.Spieler'!$H$6)</f>
        <v>Punkte:   46   Holz:  558</v>
      </c>
      <c r="G25" s="61"/>
      <c r="H25" s="57"/>
      <c r="I25" s="57" t="str">
        <f>CONCATENATE("Punkte:  "&amp;" ","",'3.Spieler'!$G$5&amp;"   "&amp;"Holz:  ",'3.Spieler'!$G$6)</f>
        <v>Punkte:   49   Holz:  596</v>
      </c>
      <c r="J25" s="61"/>
      <c r="K25" s="57"/>
      <c r="L25" s="57" t="str">
        <f>CONCATENATE("Punkte:  "&amp;" ","",'4.Spieler'!$F$5&amp;"   "&amp;"Holz:  ",'4.Spieler'!$F$6)</f>
        <v>Punkte:   49   Holz:  557</v>
      </c>
      <c r="M25" s="61"/>
      <c r="N25" s="57"/>
      <c r="O25" s="57" t="str">
        <f>CONCATENATE("Punkte:  "&amp;" ","",'5.Spieler'!$E$5&amp;"   "&amp;"Holz:  ",'5.Spieler'!$E$6)</f>
        <v>Punkte:   0   Holz:  0</v>
      </c>
      <c r="P25" s="61"/>
    </row>
    <row r="26" spans="1:16" s="53" customFormat="1" ht="19.5" customHeight="1">
      <c r="A26" s="62"/>
      <c r="B26" s="59"/>
      <c r="C26" s="57"/>
      <c r="D26" s="61"/>
      <c r="E26" s="57"/>
      <c r="F26" s="57"/>
      <c r="G26" s="61"/>
      <c r="H26" s="57"/>
      <c r="I26" s="57"/>
      <c r="J26" s="61"/>
      <c r="K26" s="57"/>
      <c r="L26" s="57" t="s">
        <v>32</v>
      </c>
      <c r="M26" s="61"/>
      <c r="N26" s="57"/>
      <c r="O26" s="57"/>
      <c r="P26" s="61"/>
    </row>
    <row r="27" spans="1:16" s="53" customFormat="1" ht="24.75" customHeight="1">
      <c r="A27" s="44" t="s">
        <v>69</v>
      </c>
      <c r="B27" s="59"/>
      <c r="C27" s="47" t="s">
        <v>100</v>
      </c>
      <c r="D27" s="127">
        <f>IF(D24=8,1,D24+1)</f>
        <v>8</v>
      </c>
      <c r="E27" s="57"/>
      <c r="F27" s="47" t="s">
        <v>101</v>
      </c>
      <c r="G27" s="127">
        <f>IF(G24=8,1,G24+1)</f>
        <v>7</v>
      </c>
      <c r="H27" s="57"/>
      <c r="I27" s="47" t="s">
        <v>112</v>
      </c>
      <c r="J27" s="127">
        <f>IF(J24=8,1,J24+1)</f>
        <v>6</v>
      </c>
      <c r="K27" s="57"/>
      <c r="L27" s="47" t="s">
        <v>102</v>
      </c>
      <c r="M27" s="127">
        <f>IF(M24=8,1,M24+1)</f>
        <v>5</v>
      </c>
      <c r="N27" s="57"/>
      <c r="O27" s="47" t="s">
        <v>103</v>
      </c>
      <c r="P27" s="127">
        <f>IF(P24=8,1,P24+1)</f>
        <v>4</v>
      </c>
    </row>
    <row r="28" spans="1:16" s="53" customFormat="1" ht="19.5" customHeight="1">
      <c r="A28" s="129" t="str">
        <f>CONCATENATE("Punkte:  "&amp;Übersicht!$G$19&amp;"     "&amp;"Holz:  ",Übersicht!$I$19)</f>
        <v>Punkte:  190     Holz:  2295</v>
      </c>
      <c r="B28" s="128"/>
      <c r="C28" s="57" t="str">
        <f>CONCATENATE("Punkte:  "&amp;" ","",'1.Spieler'!$J$5&amp;"   "&amp;"Holz:  ",'1.Spieler'!$J$6)</f>
        <v>Punkte:   52   Holz:  579</v>
      </c>
      <c r="D28" s="61"/>
      <c r="E28" s="57"/>
      <c r="F28" s="57" t="str">
        <f>CONCATENATE("Punkte:  "&amp;" ","",'2.Spieler'!$I$5&amp;"   "&amp;"Holz:  ",'2.Spieler'!$I$6)</f>
        <v>Punkte:   44   Holz:  559</v>
      </c>
      <c r="G28" s="61"/>
      <c r="H28" s="57"/>
      <c r="I28" s="57" t="str">
        <f>CONCATENATE("Punkte:  "&amp;" ","",'3.Spieler'!$H$5&amp;"   "&amp;"Holz:  ",'3.Spieler'!$H$6)</f>
        <v>Punkte:   39   Holz:  555</v>
      </c>
      <c r="J28" s="61"/>
      <c r="K28" s="57"/>
      <c r="L28" s="57" t="str">
        <f>CONCATENATE("Punkte:  "&amp;" ","",'4.Spieler'!$G$5&amp;"   "&amp;"Holz:  ",'4.Spieler'!$G$6)</f>
        <v>Punkte:   49   Holz:  581</v>
      </c>
      <c r="M28" s="61"/>
      <c r="N28" s="57"/>
      <c r="O28" s="57" t="str">
        <f>CONCATENATE("Punkte:  "&amp;" ","",'5.Spieler'!$F$5&amp;"   "&amp;"Holz:  ",'5.Spieler'!$F$6)</f>
        <v>Punkte:   45   Holz:  576</v>
      </c>
      <c r="P28" s="61"/>
    </row>
    <row r="29" spans="1:16" s="53" customFormat="1" ht="19.5" customHeight="1">
      <c r="A29" s="129"/>
      <c r="B29" s="128"/>
      <c r="C29" s="57"/>
      <c r="D29" s="61"/>
      <c r="E29" s="57"/>
      <c r="F29" s="57"/>
      <c r="G29" s="61"/>
      <c r="H29" s="57"/>
      <c r="I29" s="57"/>
      <c r="J29" s="61"/>
      <c r="K29" s="57"/>
      <c r="L29" s="57"/>
      <c r="M29" s="61"/>
      <c r="N29" s="57"/>
      <c r="O29" s="57"/>
      <c r="P29" s="61"/>
    </row>
    <row r="30" spans="1:16" s="53" customFormat="1" ht="24.75" customHeight="1">
      <c r="A30" s="44" t="s">
        <v>59</v>
      </c>
      <c r="B30" s="59"/>
      <c r="C30" s="47" t="s">
        <v>105</v>
      </c>
      <c r="D30" s="127">
        <v>9</v>
      </c>
      <c r="E30" s="57"/>
      <c r="F30" s="47" t="s">
        <v>104</v>
      </c>
      <c r="G30" s="127">
        <v>8</v>
      </c>
      <c r="H30" s="57"/>
      <c r="I30" s="47" t="s">
        <v>108</v>
      </c>
      <c r="J30" s="127">
        <v>7</v>
      </c>
      <c r="K30" s="57"/>
      <c r="L30" s="47" t="s">
        <v>107</v>
      </c>
      <c r="M30" s="127">
        <v>6</v>
      </c>
      <c r="N30" s="57"/>
      <c r="O30" s="47" t="s">
        <v>106</v>
      </c>
      <c r="P30" s="132">
        <v>5</v>
      </c>
    </row>
    <row r="31" spans="1:16" s="53" customFormat="1" ht="19.5" customHeight="1">
      <c r="A31" s="129" t="str">
        <f>CONCATENATE("Punkte:  "&amp;Übersicht!$G$21&amp;"     "&amp;"Holz:  ",Übersicht!$I$21)</f>
        <v>Punkte:  168     Holz:  2289</v>
      </c>
      <c r="B31" s="128"/>
      <c r="C31" s="57" t="str">
        <f>CONCATENATE("Punkte:  "&amp;" ","",'1.Spieler'!$K$5&amp;"   "&amp;"Holz:  ",'1.Spieler'!$K$6)</f>
        <v>Punkte:   32   Holz:  518</v>
      </c>
      <c r="D31" s="61"/>
      <c r="E31" s="57"/>
      <c r="F31" s="57" t="str">
        <f>CONCATENATE("Punkte:  "&amp;" ","",'2.Spieler'!$J$5&amp;"   "&amp;"Holz:  ",'2.Spieler'!$J$6)</f>
        <v>Punkte:   42   Holz:  555</v>
      </c>
      <c r="G31" s="61"/>
      <c r="H31" s="57"/>
      <c r="I31" s="57" t="str">
        <f>CONCATENATE("Punkte:  "&amp;" ","",'3.Spieler'!$I$5&amp;"   "&amp;"Holz:  ",'3.Spieler'!$I$6)</f>
        <v>Punkte:   44   Holz:  578</v>
      </c>
      <c r="J31" s="61"/>
      <c r="K31" s="57"/>
      <c r="L31" s="57" t="str">
        <f>CONCATENATE("Punkte:  "&amp;" ","",'4.Spieler'!$H$5&amp;"   "&amp;"Holz:  ",'4.Spieler'!$H$6)</f>
        <v>Punkte:   2   Holz:  59</v>
      </c>
      <c r="M31" s="61"/>
      <c r="N31" s="57"/>
      <c r="O31" s="57" t="str">
        <f>CONCATENATE("Punkte:  "&amp;" ","",'5.Spieler'!$G$5&amp;"   "&amp;"Holz:  ",'5.Spieler'!$G$6)</f>
        <v>Punkte:   48   Holz:  579</v>
      </c>
      <c r="P31" s="61"/>
    </row>
    <row r="32" spans="1:16" s="53" customFormat="1" ht="19.5" customHeight="1" hidden="1">
      <c r="A32" s="129"/>
      <c r="B32" s="128"/>
      <c r="C32" s="57"/>
      <c r="D32" s="61"/>
      <c r="E32" s="57"/>
      <c r="F32" s="57"/>
      <c r="G32" s="61"/>
      <c r="H32" s="57"/>
      <c r="I32" s="57"/>
      <c r="J32" s="61"/>
      <c r="K32" s="57"/>
      <c r="L32" s="57"/>
      <c r="M32" s="61"/>
      <c r="N32" s="57"/>
      <c r="O32" s="57"/>
      <c r="P32" s="61"/>
    </row>
    <row r="33" spans="1:16" s="53" customFormat="1" ht="24.75" customHeight="1" hidden="1">
      <c r="A33" s="46"/>
      <c r="B33" s="128"/>
      <c r="C33" s="47"/>
      <c r="D33" s="132">
        <v>10</v>
      </c>
      <c r="E33" s="57"/>
      <c r="F33" s="47"/>
      <c r="G33" s="132">
        <v>9</v>
      </c>
      <c r="H33" s="57"/>
      <c r="I33" s="47"/>
      <c r="J33" s="132">
        <v>8</v>
      </c>
      <c r="K33" s="57"/>
      <c r="L33" s="47"/>
      <c r="M33" s="132">
        <v>7</v>
      </c>
      <c r="N33" s="57"/>
      <c r="O33" s="47"/>
      <c r="P33" s="132">
        <v>6</v>
      </c>
    </row>
    <row r="34" spans="1:15" s="53" customFormat="1" ht="18" hidden="1">
      <c r="A34" s="129" t="str">
        <f>CONCATENATE("Punkte:  "&amp;Übersicht!$G$23&amp;"     "&amp;"Holz:  ",Übersicht!$I$23)</f>
        <v>Punkte:  0     Holz:  0</v>
      </c>
      <c r="C34" s="57" t="str">
        <f>CONCATENATE("Punkte:  "&amp;" ","",'1.Spieler'!$L$5&amp;"   "&amp;"Holz:  ",'1.Spieler'!$L$6)</f>
        <v>Punkte:   0   Holz:  0</v>
      </c>
      <c r="F34" s="53" t="str">
        <f>CONCATENATE("Punkte:  "&amp;" ","",'2.Spieler'!$K$5&amp;"   "&amp;"Holz:  ",'2.Spieler'!$K$6)</f>
        <v>Punkte:   0   Holz:  0</v>
      </c>
      <c r="I34" s="53" t="str">
        <f>CONCATENATE("Punkte:  "&amp;" ","",'3.Spieler'!$J$5&amp;"   "&amp;"Holz:  ",'3.Spieler'!$J$6)</f>
        <v>Punkte:   0   Holz:  0</v>
      </c>
      <c r="L34" s="53" t="str">
        <f>CONCATENATE("Punkte:  "&amp;" ","",'4.Spieler'!$I$5&amp;"   "&amp;"Holz:  ",'4.Spieler'!$I$6)</f>
        <v>Punkte:   0   Holz:  0</v>
      </c>
      <c r="O34" s="53" t="str">
        <f>CONCATENATE("Punkte:  "&amp;" ","",'5.Spieler'!$H$5&amp;"   "&amp;"Holz:  ",'5.Spieler'!$H$6)</f>
        <v>Punkte:   0   Holz:  0</v>
      </c>
    </row>
  </sheetData>
  <sheetProtection password="C6EE" sheet="1" selectLockedCells="1"/>
  <mergeCells count="6">
    <mergeCell ref="A1:P1"/>
    <mergeCell ref="C3:D3"/>
    <mergeCell ref="F3:G3"/>
    <mergeCell ref="I3:J3"/>
    <mergeCell ref="L3:M3"/>
    <mergeCell ref="O3:P3"/>
  </mergeCells>
  <printOptions horizontalCentered="1"/>
  <pageMargins left="0" right="0" top="0.7874015748031497" bottom="0.3937007874015748" header="0.31496062992125984" footer="0.11811023622047245"/>
  <pageSetup fitToHeight="1" fitToWidth="1" horizontalDpi="600" verticalDpi="600" orientation="landscape" paperSize="9" scale="63" r:id="rId2"/>
  <headerFooter>
    <oddFooter>&amp;L&amp;8&amp;D&amp;C&amp;8&amp;F&amp;R&amp;8Hans-J. Schneider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theme="5" tint="-0.4999699890613556"/>
    <pageSetUpPr fitToPage="1"/>
  </sheetPr>
  <dimension ref="A1:P46"/>
  <sheetViews>
    <sheetView zoomScale="50" zoomScaleNormal="50" zoomScalePageLayoutView="0" workbookViewId="0" topLeftCell="A1">
      <pane xSplit="2" ySplit="7" topLeftCell="C8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C36" sqref="C36"/>
    </sheetView>
  </sheetViews>
  <sheetFormatPr defaultColWidth="11.421875" defaultRowHeight="15"/>
  <cols>
    <col min="1" max="1" width="20.7109375" style="84" customWidth="1"/>
    <col min="2" max="2" width="25.7109375" style="125" customWidth="1"/>
    <col min="3" max="11" width="22.7109375" style="100" customWidth="1"/>
    <col min="12" max="12" width="22.7109375" style="100" hidden="1" customWidth="1"/>
    <col min="13" max="14" width="0" style="83" hidden="1" customWidth="1"/>
    <col min="15" max="16" width="11.421875" style="83" hidden="1" customWidth="1"/>
    <col min="17" max="16384" width="11.421875" style="83" customWidth="1"/>
  </cols>
  <sheetData>
    <row r="1" spans="1:12" ht="79.5" customHeight="1">
      <c r="A1" s="206" t="s">
        <v>61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2" ht="19.5" customHeight="1">
      <c r="B2" s="85" t="s">
        <v>3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</row>
    <row r="3" spans="1:12" s="91" customFormat="1" ht="60.75">
      <c r="A3" s="87"/>
      <c r="B3" s="88" t="s">
        <v>22</v>
      </c>
      <c r="C3" s="89" t="str">
        <f>'Name Starter'!$A$6</f>
        <v>Nord LB / Dorma</v>
      </c>
      <c r="D3" s="89" t="str">
        <f>'Name Starter'!$A$9</f>
        <v>Tele / Post / Plansekur 1</v>
      </c>
      <c r="E3" s="89" t="str">
        <f>'Name Starter'!$A$12</f>
        <v>LzO / TVD / Hoffmann</v>
      </c>
      <c r="F3" s="89" t="str">
        <f>'Name Starter'!$A$15</f>
        <v>LWK / ACC / Bahn</v>
      </c>
      <c r="G3" s="89" t="str">
        <f>'Name Starter'!$A$18</f>
        <v>GSG / EWE / Heeren</v>
      </c>
      <c r="H3" s="89" t="str">
        <f>'Name Starter'!$A$21</f>
        <v>DZ.BK. / Wintermann / Brötje</v>
      </c>
      <c r="I3" s="89" t="str">
        <f>'Name Starter'!$A$24</f>
        <v>Stadt OL / Finanzamt OL</v>
      </c>
      <c r="J3" s="89" t="str">
        <f>'Name Starter'!$A$27</f>
        <v>BWV / Holzmann Haliburton</v>
      </c>
      <c r="K3" s="89" t="str">
        <f>'Name Starter'!$A$30</f>
        <v>Tele / Post / Plansekur 2</v>
      </c>
      <c r="L3" s="90">
        <f>'Name Starter'!$A$33</f>
        <v>0</v>
      </c>
    </row>
    <row r="4" spans="2:12" ht="39.75" customHeight="1">
      <c r="B4" s="92" t="s">
        <v>19</v>
      </c>
      <c r="C4" s="93" t="str">
        <f>'Name Starter'!$C$6</f>
        <v>Hartmut Kasimir</v>
      </c>
      <c r="D4" s="93" t="str">
        <f>'Name Starter'!$C$9</f>
        <v>Heino Boltes</v>
      </c>
      <c r="E4" s="93" t="str">
        <f>'Name Starter'!$C$12</f>
        <v>Jürgen Döpke</v>
      </c>
      <c r="F4" s="93" t="str">
        <f>'Name Starter'!$C$15</f>
        <v>Gerd Lammers</v>
      </c>
      <c r="G4" s="93" t="str">
        <f>'Name Starter'!$C$18</f>
        <v>Bertholt Rescheleit</v>
      </c>
      <c r="H4" s="93" t="str">
        <f>'Name Starter'!$C$21</f>
        <v>Rolf Schmidt</v>
      </c>
      <c r="I4" s="93" t="str">
        <f>'Name Starter'!$C$24</f>
        <v>Rainer Heye</v>
      </c>
      <c r="J4" s="93" t="str">
        <f>'Name Starter'!$C$27</f>
        <v>Hans Jürgen Pivitt</v>
      </c>
      <c r="K4" s="93" t="str">
        <f>'Name Starter'!$C$30</f>
        <v>Annegret Hehemeyer</v>
      </c>
      <c r="L4" s="94">
        <f>'Name Starter'!$C$33</f>
        <v>0</v>
      </c>
    </row>
    <row r="5" spans="2:12" ht="24.75" customHeight="1">
      <c r="B5" s="92" t="s">
        <v>2</v>
      </c>
      <c r="C5" s="95">
        <f aca="true" t="shared" si="0" ref="C5:L5">IF(C8=0,0,SUM(C10,C14,C18,C22,C26,C30,C34,C38,C42,C46))</f>
        <v>0</v>
      </c>
      <c r="D5" s="95">
        <f t="shared" si="0"/>
        <v>53</v>
      </c>
      <c r="E5" s="95">
        <f t="shared" si="0"/>
        <v>52</v>
      </c>
      <c r="F5" s="95">
        <f t="shared" si="0"/>
        <v>41</v>
      </c>
      <c r="G5" s="95">
        <f t="shared" si="0"/>
        <v>39</v>
      </c>
      <c r="H5" s="95">
        <f t="shared" si="0"/>
        <v>38</v>
      </c>
      <c r="I5" s="95">
        <f t="shared" si="0"/>
        <v>54</v>
      </c>
      <c r="J5" s="95">
        <f t="shared" si="0"/>
        <v>52</v>
      </c>
      <c r="K5" s="95">
        <f t="shared" si="0"/>
        <v>32</v>
      </c>
      <c r="L5" s="130">
        <f t="shared" si="0"/>
        <v>0</v>
      </c>
    </row>
    <row r="6" spans="2:12" ht="24.75" customHeight="1">
      <c r="B6" s="96" t="s">
        <v>0</v>
      </c>
      <c r="C6" s="97">
        <f aca="true" t="shared" si="1" ref="C6:L6">IF(C8=0,0,SUM(C8,C12,C16,C20,C24,C28,C32,C36,C40,C44))</f>
        <v>0</v>
      </c>
      <c r="D6" s="97">
        <f t="shared" si="1"/>
        <v>579</v>
      </c>
      <c r="E6" s="97">
        <f t="shared" si="1"/>
        <v>589</v>
      </c>
      <c r="F6" s="97">
        <f t="shared" si="1"/>
        <v>537</v>
      </c>
      <c r="G6" s="97">
        <f t="shared" si="1"/>
        <v>548</v>
      </c>
      <c r="H6" s="97">
        <f t="shared" si="1"/>
        <v>540</v>
      </c>
      <c r="I6" s="97">
        <f t="shared" si="1"/>
        <v>582</v>
      </c>
      <c r="J6" s="97">
        <f t="shared" si="1"/>
        <v>579</v>
      </c>
      <c r="K6" s="97">
        <f t="shared" si="1"/>
        <v>518</v>
      </c>
      <c r="L6" s="131">
        <f t="shared" si="1"/>
        <v>0</v>
      </c>
    </row>
    <row r="7" ht="30" customHeight="1">
      <c r="B7" s="84"/>
    </row>
    <row r="8" spans="1:16" ht="24.75" customHeight="1">
      <c r="A8" s="207" t="s">
        <v>33</v>
      </c>
      <c r="B8" s="101" t="s">
        <v>0</v>
      </c>
      <c r="C8" s="81">
        <v>0</v>
      </c>
      <c r="D8" s="82">
        <v>70</v>
      </c>
      <c r="E8" s="82">
        <v>77</v>
      </c>
      <c r="F8" s="82">
        <v>67</v>
      </c>
      <c r="G8" s="82">
        <v>62</v>
      </c>
      <c r="H8" s="82">
        <v>59</v>
      </c>
      <c r="I8" s="82">
        <v>65</v>
      </c>
      <c r="J8" s="82">
        <v>83</v>
      </c>
      <c r="K8" s="82">
        <v>69</v>
      </c>
      <c r="L8" s="135"/>
      <c r="O8" s="83">
        <v>1</v>
      </c>
      <c r="P8" s="83">
        <v>9</v>
      </c>
    </row>
    <row r="9" spans="1:16" ht="24.75" customHeight="1">
      <c r="A9" s="208"/>
      <c r="B9" s="102" t="s">
        <v>1</v>
      </c>
      <c r="C9" s="103">
        <f>IF(C8=0,"",RANK(C8,$C8:$L8,0))</f>
      </c>
      <c r="D9" s="103">
        <f>IF(D8=0,"",RANK(D8,$C8:$L8,0))</f>
        <v>3</v>
      </c>
      <c r="E9" s="103">
        <f>IF(E8=0,"",RANK(E8,$C8:$L8,0))</f>
        <v>2</v>
      </c>
      <c r="F9" s="103">
        <f aca="true" t="shared" si="2" ref="F9:L9">IF(F8=0,"",RANK(F8,$C8:$L8,0))</f>
        <v>5</v>
      </c>
      <c r="G9" s="103">
        <f t="shared" si="2"/>
        <v>7</v>
      </c>
      <c r="H9" s="103">
        <f t="shared" si="2"/>
        <v>8</v>
      </c>
      <c r="I9" s="103">
        <f t="shared" si="2"/>
        <v>6</v>
      </c>
      <c r="J9" s="103">
        <f t="shared" si="2"/>
        <v>1</v>
      </c>
      <c r="K9" s="103">
        <f t="shared" si="2"/>
        <v>4</v>
      </c>
      <c r="L9" s="104">
        <f t="shared" si="2"/>
      </c>
      <c r="O9" s="83">
        <v>2</v>
      </c>
      <c r="P9" s="83">
        <v>8</v>
      </c>
    </row>
    <row r="10" spans="1:16" ht="24.75" customHeight="1">
      <c r="A10" s="209"/>
      <c r="B10" s="105" t="s">
        <v>2</v>
      </c>
      <c r="C10" s="106">
        <f>IF(C8=0,"",INDEX($P8:$P17,MATCH(C9,$O8:$O17)))</f>
      </c>
      <c r="D10" s="106">
        <f>IF(D8=0,"",INDEX($P8:$P17,MATCH(D9,$O8:$O17)))</f>
        <v>7</v>
      </c>
      <c r="E10" s="106">
        <f>IF(E8=0,"",INDEX($P8:$P17,MATCH(E9,$O8:$O17)))</f>
        <v>8</v>
      </c>
      <c r="F10" s="106">
        <f aca="true" t="shared" si="3" ref="F10:L10">IF(F8=0,"",INDEX($P8:$P17,MATCH(F9,$O8:$O17)))</f>
        <v>5</v>
      </c>
      <c r="G10" s="106">
        <f t="shared" si="3"/>
        <v>3</v>
      </c>
      <c r="H10" s="106">
        <f t="shared" si="3"/>
        <v>2</v>
      </c>
      <c r="I10" s="106">
        <f t="shared" si="3"/>
        <v>4</v>
      </c>
      <c r="J10" s="106">
        <f t="shared" si="3"/>
        <v>9</v>
      </c>
      <c r="K10" s="106">
        <f t="shared" si="3"/>
        <v>6</v>
      </c>
      <c r="L10" s="107">
        <f t="shared" si="3"/>
      </c>
      <c r="O10" s="83">
        <v>3</v>
      </c>
      <c r="P10" s="83">
        <v>7</v>
      </c>
    </row>
    <row r="11" spans="2:16" ht="19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O11" s="83">
        <v>4</v>
      </c>
      <c r="P11" s="83">
        <v>6</v>
      </c>
    </row>
    <row r="12" spans="1:16" ht="24.75" customHeight="1">
      <c r="A12" s="203" t="s">
        <v>34</v>
      </c>
      <c r="B12" s="110" t="s">
        <v>0</v>
      </c>
      <c r="C12" s="133">
        <v>0</v>
      </c>
      <c r="D12" s="134">
        <v>73</v>
      </c>
      <c r="E12" s="134">
        <v>73</v>
      </c>
      <c r="F12" s="134">
        <v>70</v>
      </c>
      <c r="G12" s="134">
        <v>59</v>
      </c>
      <c r="H12" s="134">
        <v>63</v>
      </c>
      <c r="I12" s="134">
        <v>75</v>
      </c>
      <c r="J12" s="134">
        <v>76</v>
      </c>
      <c r="K12" s="134">
        <v>65</v>
      </c>
      <c r="L12" s="136"/>
      <c r="O12" s="83">
        <v>5</v>
      </c>
      <c r="P12" s="83">
        <v>5</v>
      </c>
    </row>
    <row r="13" spans="1:16" ht="24.75" customHeight="1">
      <c r="A13" s="204"/>
      <c r="B13" s="111" t="s">
        <v>1</v>
      </c>
      <c r="C13" s="112">
        <f>IF(C12=0,"",RANK(C12,$C12:$L12,0))</f>
      </c>
      <c r="D13" s="113">
        <f>IF(D12=0,"",RANK(D12,$C12:$L12,0))</f>
        <v>3</v>
      </c>
      <c r="E13" s="113">
        <f>IF(E12=0,"",RANK(E12,$C12:$L12,0))</f>
        <v>3</v>
      </c>
      <c r="F13" s="113">
        <f aca="true" t="shared" si="4" ref="F13:L13">IF(F12=0,"",RANK(F12,$C12:$L12,0))</f>
        <v>5</v>
      </c>
      <c r="G13" s="113">
        <f t="shared" si="4"/>
        <v>8</v>
      </c>
      <c r="H13" s="113">
        <f t="shared" si="4"/>
        <v>7</v>
      </c>
      <c r="I13" s="113">
        <f t="shared" si="4"/>
        <v>2</v>
      </c>
      <c r="J13" s="113">
        <f t="shared" si="4"/>
        <v>1</v>
      </c>
      <c r="K13" s="113">
        <f t="shared" si="4"/>
        <v>6</v>
      </c>
      <c r="L13" s="114">
        <f t="shared" si="4"/>
      </c>
      <c r="O13" s="83">
        <v>6</v>
      </c>
      <c r="P13" s="83">
        <v>4</v>
      </c>
    </row>
    <row r="14" spans="1:16" ht="24.75" customHeight="1">
      <c r="A14" s="205"/>
      <c r="B14" s="115" t="s">
        <v>2</v>
      </c>
      <c r="C14" s="116">
        <f>IF(C12=0,"",INDEX($P8:$P17,MATCH(C13,$O8:$O17)))</f>
      </c>
      <c r="D14" s="117">
        <f>IF(D12=0,"",INDEX($P8:$P17,MATCH(D13,$O8:$O17)))</f>
        <v>7</v>
      </c>
      <c r="E14" s="117">
        <f aca="true" t="shared" si="5" ref="E14:L14">IF(E12=0,"",INDEX($P8:$P17,MATCH(E13,$O8:$O17)))</f>
        <v>7</v>
      </c>
      <c r="F14" s="117">
        <f t="shared" si="5"/>
        <v>5</v>
      </c>
      <c r="G14" s="117">
        <f t="shared" si="5"/>
        <v>2</v>
      </c>
      <c r="H14" s="117">
        <f t="shared" si="5"/>
        <v>3</v>
      </c>
      <c r="I14" s="117">
        <f t="shared" si="5"/>
        <v>8</v>
      </c>
      <c r="J14" s="117">
        <f t="shared" si="5"/>
        <v>9</v>
      </c>
      <c r="K14" s="117">
        <f t="shared" si="5"/>
        <v>4</v>
      </c>
      <c r="L14" s="118">
        <f t="shared" si="5"/>
      </c>
      <c r="O14" s="83">
        <v>7</v>
      </c>
      <c r="P14" s="83">
        <v>3</v>
      </c>
    </row>
    <row r="15" spans="2:16" ht="19.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O15" s="83">
        <v>8</v>
      </c>
      <c r="P15" s="83">
        <v>2</v>
      </c>
    </row>
    <row r="16" spans="1:16" ht="24.75" customHeight="1">
      <c r="A16" s="203" t="s">
        <v>35</v>
      </c>
      <c r="B16" s="101" t="s">
        <v>0</v>
      </c>
      <c r="C16" s="81">
        <v>0</v>
      </c>
      <c r="D16" s="82">
        <v>73</v>
      </c>
      <c r="E16" s="82">
        <v>72</v>
      </c>
      <c r="F16" s="82">
        <v>52</v>
      </c>
      <c r="G16" s="82">
        <v>68</v>
      </c>
      <c r="H16" s="82">
        <v>74</v>
      </c>
      <c r="I16" s="82">
        <v>81</v>
      </c>
      <c r="J16" s="82">
        <v>75</v>
      </c>
      <c r="K16" s="82">
        <v>70</v>
      </c>
      <c r="L16" s="135"/>
      <c r="O16" s="83">
        <v>9</v>
      </c>
      <c r="P16" s="83">
        <v>1</v>
      </c>
    </row>
    <row r="17" spans="1:16" ht="24.75" customHeight="1">
      <c r="A17" s="204"/>
      <c r="B17" s="102" t="s">
        <v>1</v>
      </c>
      <c r="C17" s="103">
        <f>IF(C16=0,"",RANK(C16,$C16:$L16,0))</f>
      </c>
      <c r="D17" s="103">
        <f aca="true" t="shared" si="6" ref="D17:L17">IF(D16=0,"",RANK(D16,$C16:$L16,0))</f>
        <v>4</v>
      </c>
      <c r="E17" s="103">
        <f t="shared" si="6"/>
        <v>5</v>
      </c>
      <c r="F17" s="103">
        <f t="shared" si="6"/>
        <v>8</v>
      </c>
      <c r="G17" s="103">
        <f t="shared" si="6"/>
        <v>7</v>
      </c>
      <c r="H17" s="103">
        <f t="shared" si="6"/>
        <v>3</v>
      </c>
      <c r="I17" s="103">
        <f t="shared" si="6"/>
        <v>1</v>
      </c>
      <c r="J17" s="103">
        <f t="shared" si="6"/>
        <v>2</v>
      </c>
      <c r="K17" s="103">
        <f t="shared" si="6"/>
        <v>6</v>
      </c>
      <c r="L17" s="104">
        <f t="shared" si="6"/>
      </c>
      <c r="O17" s="83">
        <v>10</v>
      </c>
      <c r="P17" s="83">
        <v>0</v>
      </c>
    </row>
    <row r="18" spans="1:12" ht="24.75" customHeight="1">
      <c r="A18" s="205"/>
      <c r="B18" s="105" t="s">
        <v>2</v>
      </c>
      <c r="C18" s="119">
        <f>IF(C16=0,"",INDEX($P8:$P17,MATCH(C17,$O8:$O17)))</f>
      </c>
      <c r="D18" s="119">
        <f aca="true" t="shared" si="7" ref="D18:L18">IF(D16=0,"",INDEX($P8:$P17,MATCH(D17,$O8:$O17)))</f>
        <v>6</v>
      </c>
      <c r="E18" s="119">
        <f t="shared" si="7"/>
        <v>5</v>
      </c>
      <c r="F18" s="119">
        <f t="shared" si="7"/>
        <v>2</v>
      </c>
      <c r="G18" s="119">
        <f t="shared" si="7"/>
        <v>3</v>
      </c>
      <c r="H18" s="119">
        <f t="shared" si="7"/>
        <v>7</v>
      </c>
      <c r="I18" s="119">
        <f t="shared" si="7"/>
        <v>9</v>
      </c>
      <c r="J18" s="119">
        <f t="shared" si="7"/>
        <v>8</v>
      </c>
      <c r="K18" s="119">
        <f t="shared" si="7"/>
        <v>4</v>
      </c>
      <c r="L18" s="99">
        <f t="shared" si="7"/>
      </c>
    </row>
    <row r="19" spans="1:12" ht="19.5" customHeight="1">
      <c r="A19" s="120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4.75" customHeight="1">
      <c r="A20" s="203" t="s">
        <v>36</v>
      </c>
      <c r="B20" s="101" t="s">
        <v>0</v>
      </c>
      <c r="C20" s="81">
        <v>0</v>
      </c>
      <c r="D20" s="82">
        <v>70</v>
      </c>
      <c r="E20" s="82">
        <v>68</v>
      </c>
      <c r="F20" s="82">
        <v>68</v>
      </c>
      <c r="G20" s="82">
        <v>81</v>
      </c>
      <c r="H20" s="82">
        <v>66</v>
      </c>
      <c r="I20" s="82">
        <v>71</v>
      </c>
      <c r="J20" s="82">
        <v>77</v>
      </c>
      <c r="K20" s="82">
        <v>55</v>
      </c>
      <c r="L20" s="135"/>
    </row>
    <row r="21" spans="1:12" ht="24.75" customHeight="1">
      <c r="A21" s="204"/>
      <c r="B21" s="102" t="s">
        <v>1</v>
      </c>
      <c r="C21" s="103">
        <f>IF(C20=0,"",RANK(C20,$C20:$L20,0))</f>
      </c>
      <c r="D21" s="103">
        <f aca="true" t="shared" si="8" ref="D21:L21">IF(D20=0,"",RANK(D20,$C20:$L20,0))</f>
        <v>4</v>
      </c>
      <c r="E21" s="103">
        <f t="shared" si="8"/>
        <v>5</v>
      </c>
      <c r="F21" s="103">
        <f t="shared" si="8"/>
        <v>5</v>
      </c>
      <c r="G21" s="103">
        <f t="shared" si="8"/>
        <v>1</v>
      </c>
      <c r="H21" s="103">
        <f t="shared" si="8"/>
        <v>7</v>
      </c>
      <c r="I21" s="103">
        <f t="shared" si="8"/>
        <v>3</v>
      </c>
      <c r="J21" s="103">
        <f t="shared" si="8"/>
        <v>2</v>
      </c>
      <c r="K21" s="103">
        <f t="shared" si="8"/>
        <v>8</v>
      </c>
      <c r="L21" s="104">
        <f t="shared" si="8"/>
      </c>
    </row>
    <row r="22" spans="1:12" ht="24.75" customHeight="1">
      <c r="A22" s="205"/>
      <c r="B22" s="105" t="s">
        <v>2</v>
      </c>
      <c r="C22" s="119">
        <f>IF(C20=0,"",INDEX($P8:$P17,MATCH(C21,$O8:$O17)))</f>
      </c>
      <c r="D22" s="119">
        <f aca="true" t="shared" si="9" ref="D22:L22">IF(D20=0,"",INDEX($P8:$P17,MATCH(D21,$O8:$O17)))</f>
        <v>6</v>
      </c>
      <c r="E22" s="119">
        <f t="shared" si="9"/>
        <v>5</v>
      </c>
      <c r="F22" s="119">
        <f t="shared" si="9"/>
        <v>5</v>
      </c>
      <c r="G22" s="119">
        <f t="shared" si="9"/>
        <v>9</v>
      </c>
      <c r="H22" s="119">
        <f t="shared" si="9"/>
        <v>3</v>
      </c>
      <c r="I22" s="119">
        <f t="shared" si="9"/>
        <v>7</v>
      </c>
      <c r="J22" s="119">
        <f t="shared" si="9"/>
        <v>8</v>
      </c>
      <c r="K22" s="119">
        <f t="shared" si="9"/>
        <v>2</v>
      </c>
      <c r="L22" s="99">
        <f t="shared" si="9"/>
      </c>
    </row>
    <row r="23" spans="1:12" ht="19.5" customHeight="1">
      <c r="A23" s="12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24.75" customHeight="1">
      <c r="A24" s="207" t="s">
        <v>37</v>
      </c>
      <c r="B24" s="101" t="s">
        <v>0</v>
      </c>
      <c r="C24" s="81">
        <v>0</v>
      </c>
      <c r="D24" s="82">
        <v>67</v>
      </c>
      <c r="E24" s="82">
        <v>66</v>
      </c>
      <c r="F24" s="82">
        <v>76</v>
      </c>
      <c r="G24" s="82">
        <v>73</v>
      </c>
      <c r="H24" s="82">
        <v>71</v>
      </c>
      <c r="I24" s="82">
        <v>76</v>
      </c>
      <c r="J24" s="82">
        <v>68</v>
      </c>
      <c r="K24" s="82">
        <v>61</v>
      </c>
      <c r="L24" s="135"/>
    </row>
    <row r="25" spans="1:12" ht="24.75" customHeight="1">
      <c r="A25" s="208"/>
      <c r="B25" s="102" t="s">
        <v>1</v>
      </c>
      <c r="C25" s="103">
        <f>IF(C24=0,"",RANK(C24,$C24:$L24,0))</f>
      </c>
      <c r="D25" s="103">
        <f aca="true" t="shared" si="10" ref="D25:L25">IF(D24=0,"",RANK(D24,$C24:$L24,0))</f>
        <v>6</v>
      </c>
      <c r="E25" s="103">
        <f t="shared" si="10"/>
        <v>7</v>
      </c>
      <c r="F25" s="103">
        <f t="shared" si="10"/>
        <v>1</v>
      </c>
      <c r="G25" s="103">
        <f t="shared" si="10"/>
        <v>3</v>
      </c>
      <c r="H25" s="103">
        <f t="shared" si="10"/>
        <v>4</v>
      </c>
      <c r="I25" s="103">
        <f t="shared" si="10"/>
        <v>1</v>
      </c>
      <c r="J25" s="103">
        <f t="shared" si="10"/>
        <v>5</v>
      </c>
      <c r="K25" s="103">
        <f t="shared" si="10"/>
        <v>8</v>
      </c>
      <c r="L25" s="104">
        <f t="shared" si="10"/>
      </c>
    </row>
    <row r="26" spans="1:12" ht="24.75" customHeight="1">
      <c r="A26" s="209"/>
      <c r="B26" s="105" t="s">
        <v>2</v>
      </c>
      <c r="C26" s="119">
        <f>IF(C24=0,"",INDEX($P$8:$P$17,MATCH(C25,$O$8:$O$17)))</f>
      </c>
      <c r="D26" s="119">
        <f aca="true" t="shared" si="11" ref="D26:L26">IF(D24=0,"",INDEX($P$8:$P$17,MATCH(D25,$O$8:$O$17)))</f>
        <v>4</v>
      </c>
      <c r="E26" s="119">
        <f t="shared" si="11"/>
        <v>3</v>
      </c>
      <c r="F26" s="119">
        <f t="shared" si="11"/>
        <v>9</v>
      </c>
      <c r="G26" s="119">
        <f t="shared" si="11"/>
        <v>7</v>
      </c>
      <c r="H26" s="119">
        <f t="shared" si="11"/>
        <v>6</v>
      </c>
      <c r="I26" s="119">
        <f t="shared" si="11"/>
        <v>9</v>
      </c>
      <c r="J26" s="119">
        <f t="shared" si="11"/>
        <v>5</v>
      </c>
      <c r="K26" s="119">
        <f t="shared" si="11"/>
        <v>2</v>
      </c>
      <c r="L26" s="99">
        <f t="shared" si="11"/>
      </c>
    </row>
    <row r="27" spans="1:12" ht="19.5" customHeight="1">
      <c r="A27" s="12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4.75" customHeight="1">
      <c r="A28" s="207" t="s">
        <v>38</v>
      </c>
      <c r="B28" s="101" t="s">
        <v>0</v>
      </c>
      <c r="C28" s="81">
        <v>0</v>
      </c>
      <c r="D28" s="82">
        <v>67</v>
      </c>
      <c r="E28" s="82">
        <v>81</v>
      </c>
      <c r="F28" s="82">
        <v>67</v>
      </c>
      <c r="G28" s="82">
        <v>67</v>
      </c>
      <c r="H28" s="82">
        <v>69</v>
      </c>
      <c r="I28" s="82">
        <v>70</v>
      </c>
      <c r="J28" s="82">
        <v>69</v>
      </c>
      <c r="K28" s="82">
        <v>54</v>
      </c>
      <c r="L28" s="135"/>
    </row>
    <row r="29" spans="1:12" ht="24.75" customHeight="1">
      <c r="A29" s="208"/>
      <c r="B29" s="102" t="s">
        <v>1</v>
      </c>
      <c r="C29" s="103">
        <f>IF(C28=0,"",RANK(C28,$C28:$L28,0))</f>
      </c>
      <c r="D29" s="103">
        <f aca="true" t="shared" si="12" ref="D29:L29">IF(D28=0,"",RANK(D28,$C28:$L28,0))</f>
        <v>5</v>
      </c>
      <c r="E29" s="103">
        <f t="shared" si="12"/>
        <v>1</v>
      </c>
      <c r="F29" s="103">
        <f t="shared" si="12"/>
        <v>5</v>
      </c>
      <c r="G29" s="103">
        <f t="shared" si="12"/>
        <v>5</v>
      </c>
      <c r="H29" s="103">
        <f t="shared" si="12"/>
        <v>3</v>
      </c>
      <c r="I29" s="103">
        <f t="shared" si="12"/>
        <v>2</v>
      </c>
      <c r="J29" s="103">
        <f t="shared" si="12"/>
        <v>3</v>
      </c>
      <c r="K29" s="103">
        <f t="shared" si="12"/>
        <v>8</v>
      </c>
      <c r="L29" s="104">
        <f t="shared" si="12"/>
      </c>
    </row>
    <row r="30" spans="1:12" ht="24.75" customHeight="1">
      <c r="A30" s="209"/>
      <c r="B30" s="105" t="s">
        <v>2</v>
      </c>
      <c r="C30" s="119">
        <f>IF(C28=0,"",INDEX($P$8:$P$17,MATCH(C29,$O$8:$O$17)))</f>
      </c>
      <c r="D30" s="119">
        <f aca="true" t="shared" si="13" ref="D30:L30">IF(D28=0,"",INDEX($P$8:$P$17,MATCH(D29,$O$8:$O$17)))</f>
        <v>5</v>
      </c>
      <c r="E30" s="119">
        <f t="shared" si="13"/>
        <v>9</v>
      </c>
      <c r="F30" s="119">
        <f t="shared" si="13"/>
        <v>5</v>
      </c>
      <c r="G30" s="119">
        <f t="shared" si="13"/>
        <v>5</v>
      </c>
      <c r="H30" s="119">
        <f t="shared" si="13"/>
        <v>7</v>
      </c>
      <c r="I30" s="119">
        <f t="shared" si="13"/>
        <v>8</v>
      </c>
      <c r="J30" s="119">
        <f t="shared" si="13"/>
        <v>7</v>
      </c>
      <c r="K30" s="119">
        <f t="shared" si="13"/>
        <v>2</v>
      </c>
      <c r="L30" s="99">
        <f t="shared" si="13"/>
      </c>
    </row>
    <row r="31" spans="1:12" ht="19.5" customHeight="1">
      <c r="A31" s="12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4.75" customHeight="1">
      <c r="A32" s="207" t="s">
        <v>39</v>
      </c>
      <c r="B32" s="101" t="s">
        <v>0</v>
      </c>
      <c r="C32" s="81">
        <v>0</v>
      </c>
      <c r="D32" s="82">
        <v>79</v>
      </c>
      <c r="E32" s="82">
        <v>79</v>
      </c>
      <c r="F32" s="82">
        <v>59</v>
      </c>
      <c r="G32" s="82">
        <v>65</v>
      </c>
      <c r="H32" s="82">
        <v>68</v>
      </c>
      <c r="I32" s="82">
        <v>78</v>
      </c>
      <c r="J32" s="82">
        <v>64</v>
      </c>
      <c r="K32" s="82">
        <v>67</v>
      </c>
      <c r="L32" s="135"/>
    </row>
    <row r="33" spans="1:12" ht="24.75" customHeight="1">
      <c r="A33" s="208"/>
      <c r="B33" s="102" t="s">
        <v>1</v>
      </c>
      <c r="C33" s="103">
        <f>IF(C32=0,"",RANK(C32,$C32:$L32,0))</f>
      </c>
      <c r="D33" s="103">
        <f aca="true" t="shared" si="14" ref="D33:L33">IF(D32=0,"",RANK(D32,$C32:$L32,0))</f>
        <v>1</v>
      </c>
      <c r="E33" s="103">
        <f t="shared" si="14"/>
        <v>1</v>
      </c>
      <c r="F33" s="103">
        <f t="shared" si="14"/>
        <v>8</v>
      </c>
      <c r="G33" s="103">
        <f t="shared" si="14"/>
        <v>6</v>
      </c>
      <c r="H33" s="103">
        <f t="shared" si="14"/>
        <v>4</v>
      </c>
      <c r="I33" s="103">
        <f t="shared" si="14"/>
        <v>3</v>
      </c>
      <c r="J33" s="103">
        <f t="shared" si="14"/>
        <v>7</v>
      </c>
      <c r="K33" s="103">
        <f t="shared" si="14"/>
        <v>5</v>
      </c>
      <c r="L33" s="104">
        <f t="shared" si="14"/>
      </c>
    </row>
    <row r="34" spans="1:12" ht="24.75" customHeight="1">
      <c r="A34" s="209"/>
      <c r="B34" s="105" t="s">
        <v>2</v>
      </c>
      <c r="C34" s="119">
        <f>IF(C32=0,"",INDEX($P$8:$P$17,MATCH(C33,$O$8:$O$17)))</f>
      </c>
      <c r="D34" s="119">
        <f aca="true" t="shared" si="15" ref="D34:L34">IF(D32=0,"",INDEX($P$8:$P$17,MATCH(D33,$O$8:$O$17)))</f>
        <v>9</v>
      </c>
      <c r="E34" s="119">
        <f t="shared" si="15"/>
        <v>9</v>
      </c>
      <c r="F34" s="119">
        <f t="shared" si="15"/>
        <v>2</v>
      </c>
      <c r="G34" s="119">
        <f t="shared" si="15"/>
        <v>4</v>
      </c>
      <c r="H34" s="119">
        <f t="shared" si="15"/>
        <v>6</v>
      </c>
      <c r="I34" s="119">
        <f t="shared" si="15"/>
        <v>7</v>
      </c>
      <c r="J34" s="119">
        <f t="shared" si="15"/>
        <v>3</v>
      </c>
      <c r="K34" s="119">
        <f t="shared" si="15"/>
        <v>5</v>
      </c>
      <c r="L34" s="99">
        <f t="shared" si="15"/>
      </c>
    </row>
    <row r="35" spans="1:12" ht="19.5" customHeight="1">
      <c r="A35" s="12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24.75" customHeight="1">
      <c r="A36" s="207" t="s">
        <v>5</v>
      </c>
      <c r="B36" s="121" t="s">
        <v>0</v>
      </c>
      <c r="C36" s="82">
        <v>0</v>
      </c>
      <c r="D36" s="82">
        <v>80</v>
      </c>
      <c r="E36" s="82">
        <v>73</v>
      </c>
      <c r="F36" s="82">
        <v>78</v>
      </c>
      <c r="G36" s="82">
        <v>73</v>
      </c>
      <c r="H36" s="82">
        <v>70</v>
      </c>
      <c r="I36" s="82">
        <v>66</v>
      </c>
      <c r="J36" s="82">
        <v>67</v>
      </c>
      <c r="K36" s="82">
        <v>77</v>
      </c>
      <c r="L36" s="135"/>
    </row>
    <row r="37" spans="1:12" ht="24.75" customHeight="1">
      <c r="A37" s="208"/>
      <c r="B37" s="122" t="s">
        <v>1</v>
      </c>
      <c r="C37" s="123">
        <f>IF(C36=0,"",RANK(C36,$C36:$L36,0))</f>
      </c>
      <c r="D37" s="123">
        <f aca="true" t="shared" si="16" ref="D37:L37">IF(D36=0,"",RANK(D36,$C36:$L36,0))</f>
        <v>1</v>
      </c>
      <c r="E37" s="123">
        <f t="shared" si="16"/>
        <v>4</v>
      </c>
      <c r="F37" s="123">
        <f t="shared" si="16"/>
        <v>2</v>
      </c>
      <c r="G37" s="123">
        <f t="shared" si="16"/>
        <v>4</v>
      </c>
      <c r="H37" s="123">
        <f t="shared" si="16"/>
        <v>6</v>
      </c>
      <c r="I37" s="123">
        <f t="shared" si="16"/>
        <v>8</v>
      </c>
      <c r="J37" s="123">
        <f t="shared" si="16"/>
        <v>7</v>
      </c>
      <c r="K37" s="123">
        <f t="shared" si="16"/>
        <v>3</v>
      </c>
      <c r="L37" s="104">
        <f t="shared" si="16"/>
      </c>
    </row>
    <row r="38" spans="1:12" ht="24.75" customHeight="1">
      <c r="A38" s="209"/>
      <c r="B38" s="124" t="s">
        <v>2</v>
      </c>
      <c r="C38" s="98">
        <f>IF(C36=0,"",INDEX($P$8:$P$17,MATCH(C37,$O$8:$O$17)))</f>
      </c>
      <c r="D38" s="98">
        <f aca="true" t="shared" si="17" ref="D38:L38">IF(D36=0,"",INDEX($P$8:$P$17,MATCH(D37,$O$8:$O$17)))</f>
        <v>9</v>
      </c>
      <c r="E38" s="98">
        <f t="shared" si="17"/>
        <v>6</v>
      </c>
      <c r="F38" s="98">
        <f t="shared" si="17"/>
        <v>8</v>
      </c>
      <c r="G38" s="98">
        <f t="shared" si="17"/>
        <v>6</v>
      </c>
      <c r="H38" s="98">
        <f t="shared" si="17"/>
        <v>4</v>
      </c>
      <c r="I38" s="98">
        <f t="shared" si="17"/>
        <v>2</v>
      </c>
      <c r="J38" s="98">
        <f t="shared" si="17"/>
        <v>3</v>
      </c>
      <c r="K38" s="98">
        <f t="shared" si="17"/>
        <v>7</v>
      </c>
      <c r="L38" s="99">
        <f t="shared" si="17"/>
      </c>
    </row>
    <row r="39" spans="1:12" ht="19.5" customHeight="1">
      <c r="A39" s="120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4.75" customHeight="1">
      <c r="A40" s="207" t="s">
        <v>6</v>
      </c>
      <c r="B40" s="101" t="s">
        <v>0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135"/>
    </row>
    <row r="41" spans="1:12" ht="24.75" customHeight="1">
      <c r="A41" s="208"/>
      <c r="B41" s="102" t="s">
        <v>1</v>
      </c>
      <c r="C41" s="103">
        <f>IF(C40=0,"",RANK(C40,$C40:$L40,0))</f>
      </c>
      <c r="D41" s="103">
        <f aca="true" t="shared" si="18" ref="D41:L41">IF(D40=0,"",RANK(D40,$C40:$L40,0))</f>
      </c>
      <c r="E41" s="103">
        <f t="shared" si="18"/>
      </c>
      <c r="F41" s="103">
        <f t="shared" si="18"/>
      </c>
      <c r="G41" s="103">
        <f t="shared" si="18"/>
      </c>
      <c r="H41" s="103">
        <f t="shared" si="18"/>
      </c>
      <c r="I41" s="103">
        <f t="shared" si="18"/>
      </c>
      <c r="J41" s="103">
        <f t="shared" si="18"/>
      </c>
      <c r="K41" s="103">
        <f t="shared" si="18"/>
      </c>
      <c r="L41" s="104">
        <f t="shared" si="18"/>
      </c>
    </row>
    <row r="42" spans="1:12" ht="24.75" customHeight="1">
      <c r="A42" s="209"/>
      <c r="B42" s="105" t="s">
        <v>2</v>
      </c>
      <c r="C42" s="119">
        <f>IF(C40=0,"",INDEX($P$8:$P$17,MATCH(C41,$O$8:$O$17)))</f>
      </c>
      <c r="D42" s="119">
        <f aca="true" t="shared" si="19" ref="D42:L42">IF(D40=0,"",INDEX($P$8:$P$17,MATCH(D41,$O$8:$O$17)))</f>
      </c>
      <c r="E42" s="119">
        <f t="shared" si="19"/>
      </c>
      <c r="F42" s="119">
        <f t="shared" si="19"/>
      </c>
      <c r="G42" s="119">
        <f t="shared" si="19"/>
      </c>
      <c r="H42" s="119">
        <f t="shared" si="19"/>
      </c>
      <c r="I42" s="119">
        <f t="shared" si="19"/>
      </c>
      <c r="J42" s="119">
        <f t="shared" si="19"/>
      </c>
      <c r="K42" s="119">
        <f t="shared" si="19"/>
      </c>
      <c r="L42" s="99">
        <f t="shared" si="19"/>
      </c>
    </row>
    <row r="43" spans="1:12" ht="19.5" customHeight="1" hidden="1">
      <c r="A43" s="120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4.75" customHeight="1" hidden="1">
      <c r="A44" s="207" t="s">
        <v>7</v>
      </c>
      <c r="B44" s="101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8"/>
      <c r="B45" s="102" t="s">
        <v>1</v>
      </c>
      <c r="C45" s="103">
        <f>IF(C44=0,"",RANK(C44,$C44:$L44,0))</f>
      </c>
      <c r="D45" s="103">
        <f aca="true" t="shared" si="20" ref="D45:L45">IF(D44=0,"",RANK(D44,$C44:$L44,0))</f>
      </c>
      <c r="E45" s="103">
        <f t="shared" si="20"/>
      </c>
      <c r="F45" s="103">
        <f t="shared" si="20"/>
      </c>
      <c r="G45" s="103">
        <f t="shared" si="20"/>
      </c>
      <c r="H45" s="103">
        <f t="shared" si="20"/>
      </c>
      <c r="I45" s="103">
        <f t="shared" si="20"/>
      </c>
      <c r="J45" s="103">
        <f t="shared" si="20"/>
      </c>
      <c r="K45" s="103">
        <f t="shared" si="20"/>
      </c>
      <c r="L45" s="104">
        <f t="shared" si="20"/>
      </c>
    </row>
    <row r="46" spans="1:12" ht="24.75" customHeight="1" hidden="1">
      <c r="A46" s="209"/>
      <c r="B46" s="105" t="s">
        <v>2</v>
      </c>
      <c r="C46" s="119">
        <f>IF(C44=0,"",INDEX($P$8:$P$17,MATCH(C45,$O$8:$O$17)))</f>
      </c>
      <c r="D46" s="119">
        <f aca="true" t="shared" si="21" ref="D46:L46">IF(D44=0,"",INDEX($P$8:$P$17,MATCH(D45,$O$8:$O$17)))</f>
      </c>
      <c r="E46" s="119">
        <f t="shared" si="21"/>
      </c>
      <c r="F46" s="119">
        <f t="shared" si="21"/>
      </c>
      <c r="G46" s="119">
        <f t="shared" si="21"/>
      </c>
      <c r="H46" s="119">
        <f t="shared" si="21"/>
      </c>
      <c r="I46" s="119">
        <f t="shared" si="21"/>
      </c>
      <c r="J46" s="119">
        <f t="shared" si="21"/>
      </c>
      <c r="K46" s="119">
        <f t="shared" si="21"/>
      </c>
      <c r="L46" s="99">
        <f t="shared" si="21"/>
      </c>
    </row>
  </sheetData>
  <sheetProtection password="C6EE" sheet="1" selectLockedCells="1"/>
  <mergeCells count="11">
    <mergeCell ref="A40:A42"/>
    <mergeCell ref="A20:A22"/>
    <mergeCell ref="A1:L1"/>
    <mergeCell ref="A8:A10"/>
    <mergeCell ref="A12:A14"/>
    <mergeCell ref="A16:A18"/>
    <mergeCell ref="A44:A46"/>
    <mergeCell ref="A24:A26"/>
    <mergeCell ref="A28:A30"/>
    <mergeCell ref="A32:A34"/>
    <mergeCell ref="A36:A38"/>
  </mergeCells>
  <conditionalFormatting sqref="C3:L4">
    <cfRule type="cellIs" priority="7" dxfId="16" operator="equal">
      <formula>0</formula>
    </cfRule>
  </conditionalFormatting>
  <conditionalFormatting sqref="C3:L4">
    <cfRule type="cellIs" priority="4" dxfId="16" operator="equal">
      <formula>0</formula>
    </cfRule>
  </conditionalFormatting>
  <conditionalFormatting sqref="C3:L4">
    <cfRule type="cellIs" priority="3" dxfId="16" operator="equal">
      <formula>0</formula>
    </cfRule>
  </conditionalFormatting>
  <conditionalFormatting sqref="C3:L4">
    <cfRule type="cellIs" priority="2" dxfId="16" operator="equal">
      <formula>0</formula>
    </cfRule>
  </conditionalFormatting>
  <conditionalFormatting sqref="C3:L4">
    <cfRule type="cellIs" priority="1" dxfId="16" operator="equal">
      <formula>0</formula>
    </cfRule>
  </conditionalFormatting>
  <printOptions horizont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43" r:id="rId2"/>
  <headerFooter>
    <oddFooter>&amp;L&amp;D&amp;C&amp;F&amp;R&amp;8Schneider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theme="5" tint="-0.24997000396251678"/>
    <pageSetUpPr fitToPage="1"/>
  </sheetPr>
  <dimension ref="A1:P46"/>
  <sheetViews>
    <sheetView zoomScale="50" zoomScaleNormal="50" zoomScalePageLayoutView="0" workbookViewId="0" topLeftCell="A2">
      <selection activeCell="L40" sqref="L40"/>
    </sheetView>
  </sheetViews>
  <sheetFormatPr defaultColWidth="11.421875" defaultRowHeight="15"/>
  <cols>
    <col min="1" max="1" width="20.7109375" style="84" customWidth="1"/>
    <col min="2" max="2" width="25.7109375" style="125" customWidth="1"/>
    <col min="3" max="10" width="22.7109375" style="100" customWidth="1"/>
    <col min="11" max="11" width="22.7109375" style="100" hidden="1" customWidth="1"/>
    <col min="12" max="12" width="22.7109375" style="100" customWidth="1"/>
    <col min="13" max="16" width="11.421875" style="83" hidden="1" customWidth="1"/>
    <col min="17" max="16384" width="11.421875" style="83" customWidth="1"/>
  </cols>
  <sheetData>
    <row r="1" spans="1:12" ht="79.5" customHeight="1">
      <c r="A1" s="206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2" ht="19.5" customHeight="1">
      <c r="B2" s="85" t="s">
        <v>3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9</v>
      </c>
    </row>
    <row r="3" spans="1:12" s="91" customFormat="1" ht="60.75">
      <c r="A3" s="87"/>
      <c r="B3" s="88" t="s">
        <v>29</v>
      </c>
      <c r="C3" s="89" t="str">
        <f>'Name Starter'!$A$9</f>
        <v>Tele / Post / Plansekur 1</v>
      </c>
      <c r="D3" s="89" t="str">
        <f>'Name Starter'!$A$12</f>
        <v>LzO / TVD / Hoffmann</v>
      </c>
      <c r="E3" s="89" t="str">
        <f>'Name Starter'!$A$15</f>
        <v>LWK / ACC / Bahn</v>
      </c>
      <c r="F3" s="89" t="str">
        <f>'Name Starter'!$A$18</f>
        <v>GSG / EWE / Heeren</v>
      </c>
      <c r="G3" s="89" t="str">
        <f>'Name Starter'!$A$21</f>
        <v>DZ.BK. / Wintermann / Brötje</v>
      </c>
      <c r="H3" s="89" t="str">
        <f>'Name Starter'!$A$24</f>
        <v>Stadt OL / Finanzamt OL</v>
      </c>
      <c r="I3" s="89" t="str">
        <f>'Name Starter'!$A$27</f>
        <v>BWV / Holzmann Haliburton</v>
      </c>
      <c r="J3" s="89" t="str">
        <f>'Name Starter'!$A$30</f>
        <v>Tele / Post / Plansekur 2</v>
      </c>
      <c r="K3" s="89">
        <f>'Name Starter'!$A$33</f>
        <v>0</v>
      </c>
      <c r="L3" s="143" t="str">
        <f>'Name Starter'!$A$6</f>
        <v>Nord LB / Dorma</v>
      </c>
    </row>
    <row r="4" spans="2:12" ht="39.75" customHeight="1">
      <c r="B4" s="92" t="s">
        <v>19</v>
      </c>
      <c r="C4" s="93" t="str">
        <f>'Name Starter'!$F$9</f>
        <v>Alfons Wollmann</v>
      </c>
      <c r="D4" s="93" t="str">
        <f>'Name Starter'!$F$12</f>
        <v>Uwe Heiken</v>
      </c>
      <c r="E4" s="93" t="str">
        <f>'Name Starter'!$F$15</f>
        <v>Peter Schwettmann</v>
      </c>
      <c r="F4" s="93" t="str">
        <f>'Name Starter'!$F$18</f>
        <v>Dan Müller</v>
      </c>
      <c r="G4" s="93" t="str">
        <f>'Name Starter'!$F$21</f>
        <v>Günter Simon</v>
      </c>
      <c r="H4" s="93" t="str">
        <f>'Name Starter'!$F$24</f>
        <v>Manfred Gote</v>
      </c>
      <c r="I4" s="93" t="str">
        <f>'Name Starter'!$F$27</f>
        <v>Hans Hermann Kloppenburg</v>
      </c>
      <c r="J4" s="93" t="str">
        <f>'Name Starter'!$F$30</f>
        <v>Horst Tietz</v>
      </c>
      <c r="K4" s="93">
        <f>'Name Starter'!$F$33</f>
        <v>0</v>
      </c>
      <c r="L4" s="144" t="str">
        <f>'Name Starter'!$F$6</f>
        <v>Torsten zur Brügge</v>
      </c>
    </row>
    <row r="5" spans="2:12" ht="24.75" customHeight="1">
      <c r="B5" s="92" t="s">
        <v>2</v>
      </c>
      <c r="C5" s="95">
        <f aca="true" t="shared" si="0" ref="C5:L5">IF(C8=0,0,SUM(C10,C14,C18,C22,C26,C30,C34,C38,C42,C46))</f>
        <v>50</v>
      </c>
      <c r="D5" s="95">
        <f t="shared" si="0"/>
        <v>47</v>
      </c>
      <c r="E5" s="95">
        <f t="shared" si="0"/>
        <v>53</v>
      </c>
      <c r="F5" s="95">
        <f t="shared" si="0"/>
        <v>33</v>
      </c>
      <c r="G5" s="95">
        <f t="shared" si="0"/>
        <v>47</v>
      </c>
      <c r="H5" s="95">
        <f t="shared" si="0"/>
        <v>46</v>
      </c>
      <c r="I5" s="95">
        <f t="shared" si="0"/>
        <v>44</v>
      </c>
      <c r="J5" s="95">
        <f t="shared" si="0"/>
        <v>42</v>
      </c>
      <c r="K5" s="95">
        <f t="shared" si="0"/>
        <v>0</v>
      </c>
      <c r="L5" s="130">
        <f t="shared" si="0"/>
        <v>0</v>
      </c>
    </row>
    <row r="6" spans="2:12" ht="24.75" customHeight="1">
      <c r="B6" s="96" t="s">
        <v>0</v>
      </c>
      <c r="C6" s="97">
        <f aca="true" t="shared" si="1" ref="C6:L6">IF(C8=0,0,SUM(C8,C12,C16,C20,C24,C28,C32,C36,C40,C44))</f>
        <v>585</v>
      </c>
      <c r="D6" s="97">
        <f t="shared" si="1"/>
        <v>566</v>
      </c>
      <c r="E6" s="97">
        <f t="shared" si="1"/>
        <v>581</v>
      </c>
      <c r="F6" s="97">
        <f t="shared" si="1"/>
        <v>536</v>
      </c>
      <c r="G6" s="97">
        <f t="shared" si="1"/>
        <v>575</v>
      </c>
      <c r="H6" s="97">
        <f t="shared" si="1"/>
        <v>558</v>
      </c>
      <c r="I6" s="97">
        <f t="shared" si="1"/>
        <v>559</v>
      </c>
      <c r="J6" s="97">
        <f t="shared" si="1"/>
        <v>555</v>
      </c>
      <c r="K6" s="97">
        <f t="shared" si="1"/>
        <v>0</v>
      </c>
      <c r="L6" s="131">
        <f t="shared" si="1"/>
        <v>0</v>
      </c>
    </row>
    <row r="7" ht="30" customHeight="1">
      <c r="B7" s="84"/>
    </row>
    <row r="8" spans="1:16" ht="24.75" customHeight="1">
      <c r="A8" s="207" t="s">
        <v>33</v>
      </c>
      <c r="B8" s="101" t="s">
        <v>0</v>
      </c>
      <c r="C8" s="81">
        <v>79</v>
      </c>
      <c r="D8" s="82">
        <v>69</v>
      </c>
      <c r="E8" s="82">
        <v>77</v>
      </c>
      <c r="F8" s="82">
        <v>65</v>
      </c>
      <c r="G8" s="82">
        <v>75</v>
      </c>
      <c r="H8" s="82">
        <v>67</v>
      </c>
      <c r="I8" s="82">
        <v>65</v>
      </c>
      <c r="J8" s="82">
        <v>72</v>
      </c>
      <c r="K8" s="82"/>
      <c r="L8" s="135">
        <v>0</v>
      </c>
      <c r="O8" s="83">
        <v>1</v>
      </c>
      <c r="P8" s="83">
        <v>9</v>
      </c>
    </row>
    <row r="9" spans="1:16" ht="24.75" customHeight="1">
      <c r="A9" s="208"/>
      <c r="B9" s="102" t="s">
        <v>1</v>
      </c>
      <c r="C9" s="103">
        <f>IF(C8=0,"",RANK(C8,$C8:$L8,0))</f>
        <v>1</v>
      </c>
      <c r="D9" s="103">
        <f>IF(D8=0,"",RANK(D8,$C8:$L8,0))</f>
        <v>5</v>
      </c>
      <c r="E9" s="103">
        <f>IF(E8=0,"",RANK(E8,$C8:$L8,0))</f>
        <v>2</v>
      </c>
      <c r="F9" s="103">
        <f aca="true" t="shared" si="2" ref="F9:L9">IF(F8=0,"",RANK(F8,$C8:$L8,0))</f>
        <v>7</v>
      </c>
      <c r="G9" s="103">
        <f t="shared" si="2"/>
        <v>3</v>
      </c>
      <c r="H9" s="103">
        <f t="shared" si="2"/>
        <v>6</v>
      </c>
      <c r="I9" s="103">
        <f t="shared" si="2"/>
        <v>7</v>
      </c>
      <c r="J9" s="103">
        <f t="shared" si="2"/>
        <v>4</v>
      </c>
      <c r="K9" s="103">
        <f t="shared" si="2"/>
      </c>
      <c r="L9" s="104">
        <f t="shared" si="2"/>
      </c>
      <c r="O9" s="83">
        <v>2</v>
      </c>
      <c r="P9" s="83">
        <v>8</v>
      </c>
    </row>
    <row r="10" spans="1:16" ht="24.75" customHeight="1">
      <c r="A10" s="209"/>
      <c r="B10" s="105" t="s">
        <v>2</v>
      </c>
      <c r="C10" s="106">
        <f>IF(C8=0,"",INDEX($P8:$P17,MATCH(C9,$O8:$O17)))</f>
        <v>9</v>
      </c>
      <c r="D10" s="106">
        <f>IF(D8=0,"",INDEX($P8:$P17,MATCH(D9,$O8:$O17)))</f>
        <v>5</v>
      </c>
      <c r="E10" s="106">
        <f>IF(E8=0,"",INDEX($P8:$P17,MATCH(E9,$O8:$O17)))</f>
        <v>8</v>
      </c>
      <c r="F10" s="106">
        <f aca="true" t="shared" si="3" ref="F10:L10">IF(F8=0,"",INDEX($P8:$P17,MATCH(F9,$O8:$O17)))</f>
        <v>3</v>
      </c>
      <c r="G10" s="106">
        <f t="shared" si="3"/>
        <v>7</v>
      </c>
      <c r="H10" s="106">
        <f t="shared" si="3"/>
        <v>4</v>
      </c>
      <c r="I10" s="106">
        <f t="shared" si="3"/>
        <v>3</v>
      </c>
      <c r="J10" s="106">
        <f t="shared" si="3"/>
        <v>6</v>
      </c>
      <c r="K10" s="106">
        <f t="shared" si="3"/>
      </c>
      <c r="L10" s="107">
        <f t="shared" si="3"/>
      </c>
      <c r="O10" s="83">
        <v>3</v>
      </c>
      <c r="P10" s="83">
        <v>7</v>
      </c>
    </row>
    <row r="11" spans="2:16" ht="19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O11" s="83">
        <v>4</v>
      </c>
      <c r="P11" s="83">
        <v>6</v>
      </c>
    </row>
    <row r="12" spans="1:16" ht="24.75" customHeight="1">
      <c r="A12" s="203" t="s">
        <v>34</v>
      </c>
      <c r="B12" s="110" t="s">
        <v>0</v>
      </c>
      <c r="C12" s="133">
        <v>76</v>
      </c>
      <c r="D12" s="134">
        <v>78</v>
      </c>
      <c r="E12" s="134">
        <v>72</v>
      </c>
      <c r="F12" s="134">
        <v>63</v>
      </c>
      <c r="G12" s="134">
        <v>63</v>
      </c>
      <c r="H12" s="134">
        <v>64</v>
      </c>
      <c r="I12" s="134">
        <v>71</v>
      </c>
      <c r="J12" s="134">
        <v>79</v>
      </c>
      <c r="K12" s="134"/>
      <c r="L12" s="136">
        <v>0</v>
      </c>
      <c r="O12" s="83">
        <v>5</v>
      </c>
      <c r="P12" s="83">
        <v>5</v>
      </c>
    </row>
    <row r="13" spans="1:16" ht="24.75" customHeight="1">
      <c r="A13" s="204"/>
      <c r="B13" s="111" t="s">
        <v>1</v>
      </c>
      <c r="C13" s="112">
        <f>IF(C12=0,"",RANK(C12,$C12:$L12,0))</f>
        <v>3</v>
      </c>
      <c r="D13" s="113">
        <f>IF(D12=0,"",RANK(D12,$C12:$L12,0))</f>
        <v>2</v>
      </c>
      <c r="E13" s="113">
        <f>IF(E12=0,"",RANK(E12,$C12:$L12,0))</f>
        <v>4</v>
      </c>
      <c r="F13" s="113">
        <f aca="true" t="shared" si="4" ref="F13:L13">IF(F12=0,"",RANK(F12,$C12:$L12,0))</f>
        <v>7</v>
      </c>
      <c r="G13" s="113">
        <f t="shared" si="4"/>
        <v>7</v>
      </c>
      <c r="H13" s="113">
        <f t="shared" si="4"/>
        <v>6</v>
      </c>
      <c r="I13" s="113">
        <f t="shared" si="4"/>
        <v>5</v>
      </c>
      <c r="J13" s="113">
        <f t="shared" si="4"/>
        <v>1</v>
      </c>
      <c r="K13" s="113">
        <f t="shared" si="4"/>
      </c>
      <c r="L13" s="114">
        <f t="shared" si="4"/>
      </c>
      <c r="O13" s="83">
        <v>6</v>
      </c>
      <c r="P13" s="83">
        <v>4</v>
      </c>
    </row>
    <row r="14" spans="1:16" ht="24.75" customHeight="1">
      <c r="A14" s="205"/>
      <c r="B14" s="115" t="s">
        <v>2</v>
      </c>
      <c r="C14" s="116">
        <f>IF(C12=0,"",INDEX($P8:$P17,MATCH(C13,$O8:$O17)))</f>
        <v>7</v>
      </c>
      <c r="D14" s="117">
        <f>IF(D12=0,"",INDEX($P8:$P17,MATCH(D13,$O8:$O17)))</f>
        <v>8</v>
      </c>
      <c r="E14" s="117">
        <f aca="true" t="shared" si="5" ref="E14:L14">IF(E12=0,"",INDEX($P8:$P17,MATCH(E13,$O8:$O17)))</f>
        <v>6</v>
      </c>
      <c r="F14" s="117">
        <f t="shared" si="5"/>
        <v>3</v>
      </c>
      <c r="G14" s="117">
        <f t="shared" si="5"/>
        <v>3</v>
      </c>
      <c r="H14" s="117">
        <f t="shared" si="5"/>
        <v>4</v>
      </c>
      <c r="I14" s="117">
        <f t="shared" si="5"/>
        <v>5</v>
      </c>
      <c r="J14" s="117">
        <f t="shared" si="5"/>
        <v>9</v>
      </c>
      <c r="K14" s="117">
        <f t="shared" si="5"/>
      </c>
      <c r="L14" s="118">
        <f t="shared" si="5"/>
      </c>
      <c r="O14" s="83">
        <v>7</v>
      </c>
      <c r="P14" s="83">
        <v>3</v>
      </c>
    </row>
    <row r="15" spans="2:16" ht="19.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O15" s="83">
        <v>8</v>
      </c>
      <c r="P15" s="83">
        <v>2</v>
      </c>
    </row>
    <row r="16" spans="1:16" ht="24.75" customHeight="1">
      <c r="A16" s="203" t="s">
        <v>35</v>
      </c>
      <c r="B16" s="101" t="s">
        <v>0</v>
      </c>
      <c r="C16" s="81">
        <v>76</v>
      </c>
      <c r="D16" s="82">
        <v>67</v>
      </c>
      <c r="E16" s="82">
        <v>75</v>
      </c>
      <c r="F16" s="82">
        <v>69</v>
      </c>
      <c r="G16" s="82">
        <v>70</v>
      </c>
      <c r="H16" s="82">
        <v>69</v>
      </c>
      <c r="I16" s="82">
        <v>77</v>
      </c>
      <c r="J16" s="82">
        <v>66</v>
      </c>
      <c r="K16" s="82"/>
      <c r="L16" s="135">
        <v>0</v>
      </c>
      <c r="O16" s="83">
        <v>9</v>
      </c>
      <c r="P16" s="83">
        <v>1</v>
      </c>
    </row>
    <row r="17" spans="1:16" ht="24.75" customHeight="1">
      <c r="A17" s="204"/>
      <c r="B17" s="102" t="s">
        <v>1</v>
      </c>
      <c r="C17" s="103">
        <f>IF(C16=0,"",RANK(C16,$C16:$L16,0))</f>
        <v>2</v>
      </c>
      <c r="D17" s="103">
        <f aca="true" t="shared" si="6" ref="D17:L17">IF(D16=0,"",RANK(D16,$C16:$L16,0))</f>
        <v>7</v>
      </c>
      <c r="E17" s="103">
        <f t="shared" si="6"/>
        <v>3</v>
      </c>
      <c r="F17" s="103">
        <f t="shared" si="6"/>
        <v>5</v>
      </c>
      <c r="G17" s="103">
        <f t="shared" si="6"/>
        <v>4</v>
      </c>
      <c r="H17" s="103">
        <f t="shared" si="6"/>
        <v>5</v>
      </c>
      <c r="I17" s="103">
        <f t="shared" si="6"/>
        <v>1</v>
      </c>
      <c r="J17" s="103">
        <f t="shared" si="6"/>
        <v>8</v>
      </c>
      <c r="K17" s="103">
        <f t="shared" si="6"/>
      </c>
      <c r="L17" s="104">
        <f t="shared" si="6"/>
      </c>
      <c r="O17" s="83">
        <v>10</v>
      </c>
      <c r="P17" s="83">
        <v>0</v>
      </c>
    </row>
    <row r="18" spans="1:12" ht="24.75" customHeight="1">
      <c r="A18" s="205"/>
      <c r="B18" s="105" t="s">
        <v>2</v>
      </c>
      <c r="C18" s="119">
        <f>IF(C16=0,"",INDEX($P8:$P17,MATCH(C17,$O8:$O17)))</f>
        <v>8</v>
      </c>
      <c r="D18" s="119">
        <f aca="true" t="shared" si="7" ref="D18:L18">IF(D16=0,"",INDEX($P8:$P17,MATCH(D17,$O8:$O17)))</f>
        <v>3</v>
      </c>
      <c r="E18" s="119">
        <f t="shared" si="7"/>
        <v>7</v>
      </c>
      <c r="F18" s="119">
        <f t="shared" si="7"/>
        <v>5</v>
      </c>
      <c r="G18" s="119">
        <f t="shared" si="7"/>
        <v>6</v>
      </c>
      <c r="H18" s="119">
        <f t="shared" si="7"/>
        <v>5</v>
      </c>
      <c r="I18" s="119">
        <f t="shared" si="7"/>
        <v>9</v>
      </c>
      <c r="J18" s="119">
        <f t="shared" si="7"/>
        <v>2</v>
      </c>
      <c r="K18" s="119">
        <f t="shared" si="7"/>
      </c>
      <c r="L18" s="99">
        <f t="shared" si="7"/>
      </c>
    </row>
    <row r="19" spans="1:12" ht="19.5" customHeight="1">
      <c r="A19" s="120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4.75" customHeight="1">
      <c r="A20" s="203" t="s">
        <v>36</v>
      </c>
      <c r="B20" s="101" t="s">
        <v>0</v>
      </c>
      <c r="C20" s="81">
        <v>70</v>
      </c>
      <c r="D20" s="82">
        <v>70</v>
      </c>
      <c r="E20" s="82">
        <v>65</v>
      </c>
      <c r="F20" s="82">
        <v>63</v>
      </c>
      <c r="G20" s="82">
        <v>79</v>
      </c>
      <c r="H20" s="82">
        <v>74</v>
      </c>
      <c r="I20" s="82">
        <v>64</v>
      </c>
      <c r="J20" s="82">
        <v>73</v>
      </c>
      <c r="K20" s="82"/>
      <c r="L20" s="135">
        <v>0</v>
      </c>
    </row>
    <row r="21" spans="1:12" ht="24.75" customHeight="1">
      <c r="A21" s="204"/>
      <c r="B21" s="102" t="s">
        <v>1</v>
      </c>
      <c r="C21" s="103">
        <f>IF(C20=0,"",RANK(C20,$C20:$L20,0))</f>
        <v>4</v>
      </c>
      <c r="D21" s="103">
        <f aca="true" t="shared" si="8" ref="D21:L21">IF(D20=0,"",RANK(D20,$C20:$L20,0))</f>
        <v>4</v>
      </c>
      <c r="E21" s="103">
        <f t="shared" si="8"/>
        <v>6</v>
      </c>
      <c r="F21" s="103">
        <f t="shared" si="8"/>
        <v>8</v>
      </c>
      <c r="G21" s="103">
        <f t="shared" si="8"/>
        <v>1</v>
      </c>
      <c r="H21" s="103">
        <f t="shared" si="8"/>
        <v>2</v>
      </c>
      <c r="I21" s="103">
        <f t="shared" si="8"/>
        <v>7</v>
      </c>
      <c r="J21" s="103">
        <f t="shared" si="8"/>
        <v>3</v>
      </c>
      <c r="K21" s="103">
        <f t="shared" si="8"/>
      </c>
      <c r="L21" s="104">
        <f t="shared" si="8"/>
      </c>
    </row>
    <row r="22" spans="1:12" ht="24.75" customHeight="1">
      <c r="A22" s="205"/>
      <c r="B22" s="105" t="s">
        <v>2</v>
      </c>
      <c r="C22" s="119">
        <f>IF(C20=0,"",INDEX($P8:$P17,MATCH(C21,$O8:$O17)))</f>
        <v>6</v>
      </c>
      <c r="D22" s="119">
        <f aca="true" t="shared" si="9" ref="D22:L22">IF(D20=0,"",INDEX($P8:$P17,MATCH(D21,$O8:$O17)))</f>
        <v>6</v>
      </c>
      <c r="E22" s="119">
        <f t="shared" si="9"/>
        <v>4</v>
      </c>
      <c r="F22" s="119">
        <f t="shared" si="9"/>
        <v>2</v>
      </c>
      <c r="G22" s="119">
        <f t="shared" si="9"/>
        <v>9</v>
      </c>
      <c r="H22" s="119">
        <f t="shared" si="9"/>
        <v>8</v>
      </c>
      <c r="I22" s="119">
        <f t="shared" si="9"/>
        <v>3</v>
      </c>
      <c r="J22" s="119">
        <f t="shared" si="9"/>
        <v>7</v>
      </c>
      <c r="K22" s="119">
        <f t="shared" si="9"/>
      </c>
      <c r="L22" s="99">
        <f t="shared" si="9"/>
      </c>
    </row>
    <row r="23" spans="1:12" ht="19.5" customHeight="1">
      <c r="A23" s="12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24.75" customHeight="1">
      <c r="A24" s="207" t="s">
        <v>37</v>
      </c>
      <c r="B24" s="101" t="s">
        <v>0</v>
      </c>
      <c r="C24" s="81">
        <v>69</v>
      </c>
      <c r="D24" s="82">
        <v>61</v>
      </c>
      <c r="E24" s="82">
        <v>70</v>
      </c>
      <c r="F24" s="82">
        <v>76</v>
      </c>
      <c r="G24" s="82">
        <v>82</v>
      </c>
      <c r="H24" s="82">
        <v>70</v>
      </c>
      <c r="I24" s="82">
        <v>78</v>
      </c>
      <c r="J24" s="82">
        <v>69</v>
      </c>
      <c r="K24" s="82"/>
      <c r="L24" s="135">
        <v>0</v>
      </c>
    </row>
    <row r="25" spans="1:12" ht="24.75" customHeight="1">
      <c r="A25" s="208"/>
      <c r="B25" s="102" t="s">
        <v>1</v>
      </c>
      <c r="C25" s="103">
        <f>IF(C24=0,"",RANK(C24,$C24:$L24,0))</f>
        <v>6</v>
      </c>
      <c r="D25" s="103">
        <f aca="true" t="shared" si="10" ref="D25:L25">IF(D24=0,"",RANK(D24,$C24:$L24,0))</f>
        <v>8</v>
      </c>
      <c r="E25" s="103">
        <f t="shared" si="10"/>
        <v>4</v>
      </c>
      <c r="F25" s="103">
        <f t="shared" si="10"/>
        <v>3</v>
      </c>
      <c r="G25" s="103">
        <f t="shared" si="10"/>
        <v>1</v>
      </c>
      <c r="H25" s="103">
        <f t="shared" si="10"/>
        <v>4</v>
      </c>
      <c r="I25" s="103">
        <f t="shared" si="10"/>
        <v>2</v>
      </c>
      <c r="J25" s="103">
        <f t="shared" si="10"/>
        <v>6</v>
      </c>
      <c r="K25" s="103">
        <f t="shared" si="10"/>
      </c>
      <c r="L25" s="104">
        <f t="shared" si="10"/>
      </c>
    </row>
    <row r="26" spans="1:12" ht="24.75" customHeight="1">
      <c r="A26" s="209"/>
      <c r="B26" s="105" t="s">
        <v>2</v>
      </c>
      <c r="C26" s="119">
        <f>IF(C24=0,"",INDEX($P$8:$P$17,MATCH(C25,$O$8:$O$17)))</f>
        <v>4</v>
      </c>
      <c r="D26" s="119">
        <f aca="true" t="shared" si="11" ref="D26:L26">IF(D24=0,"",INDEX($P$8:$P$17,MATCH(D25,$O$8:$O$17)))</f>
        <v>2</v>
      </c>
      <c r="E26" s="119">
        <f t="shared" si="11"/>
        <v>6</v>
      </c>
      <c r="F26" s="119">
        <f t="shared" si="11"/>
        <v>7</v>
      </c>
      <c r="G26" s="119">
        <f t="shared" si="11"/>
        <v>9</v>
      </c>
      <c r="H26" s="119">
        <f t="shared" si="11"/>
        <v>6</v>
      </c>
      <c r="I26" s="119">
        <f t="shared" si="11"/>
        <v>8</v>
      </c>
      <c r="J26" s="119">
        <f t="shared" si="11"/>
        <v>4</v>
      </c>
      <c r="K26" s="119">
        <f t="shared" si="11"/>
      </c>
      <c r="L26" s="99">
        <f t="shared" si="11"/>
      </c>
    </row>
    <row r="27" spans="1:12" ht="19.5" customHeight="1">
      <c r="A27" s="12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4.75" customHeight="1">
      <c r="A28" s="207" t="s">
        <v>38</v>
      </c>
      <c r="B28" s="101" t="s">
        <v>0</v>
      </c>
      <c r="C28" s="81">
        <v>65</v>
      </c>
      <c r="D28" s="82">
        <v>67</v>
      </c>
      <c r="E28" s="82">
        <v>80</v>
      </c>
      <c r="F28" s="82">
        <v>77</v>
      </c>
      <c r="G28" s="82">
        <v>66</v>
      </c>
      <c r="H28" s="82">
        <v>68</v>
      </c>
      <c r="I28" s="82">
        <v>67</v>
      </c>
      <c r="J28" s="82">
        <v>71</v>
      </c>
      <c r="K28" s="82"/>
      <c r="L28" s="135">
        <v>0</v>
      </c>
    </row>
    <row r="29" spans="1:12" ht="24.75" customHeight="1">
      <c r="A29" s="208"/>
      <c r="B29" s="102" t="s">
        <v>1</v>
      </c>
      <c r="C29" s="103">
        <f>IF(C28=0,"",RANK(C28,$C28:$L28,0))</f>
        <v>8</v>
      </c>
      <c r="D29" s="103">
        <f aca="true" t="shared" si="12" ref="D29:L29">IF(D28=0,"",RANK(D28,$C28:$L28,0))</f>
        <v>5</v>
      </c>
      <c r="E29" s="103">
        <f t="shared" si="12"/>
        <v>1</v>
      </c>
      <c r="F29" s="103">
        <f t="shared" si="12"/>
        <v>2</v>
      </c>
      <c r="G29" s="103">
        <f t="shared" si="12"/>
        <v>7</v>
      </c>
      <c r="H29" s="103">
        <f t="shared" si="12"/>
        <v>4</v>
      </c>
      <c r="I29" s="103">
        <f t="shared" si="12"/>
        <v>5</v>
      </c>
      <c r="J29" s="103">
        <f t="shared" si="12"/>
        <v>3</v>
      </c>
      <c r="K29" s="103">
        <f t="shared" si="12"/>
      </c>
      <c r="L29" s="104">
        <f t="shared" si="12"/>
      </c>
    </row>
    <row r="30" spans="1:12" ht="24.75" customHeight="1">
      <c r="A30" s="209"/>
      <c r="B30" s="105" t="s">
        <v>2</v>
      </c>
      <c r="C30" s="119">
        <f>IF(C28=0,"",INDEX($P$8:$P$17,MATCH(C29,$O$8:$O$17)))</f>
        <v>2</v>
      </c>
      <c r="D30" s="119">
        <f aca="true" t="shared" si="13" ref="D30:L30">IF(D28=0,"",INDEX($P$8:$P$17,MATCH(D29,$O$8:$O$17)))</f>
        <v>5</v>
      </c>
      <c r="E30" s="119">
        <f t="shared" si="13"/>
        <v>9</v>
      </c>
      <c r="F30" s="119">
        <f t="shared" si="13"/>
        <v>8</v>
      </c>
      <c r="G30" s="119">
        <f t="shared" si="13"/>
        <v>3</v>
      </c>
      <c r="H30" s="119">
        <f t="shared" si="13"/>
        <v>6</v>
      </c>
      <c r="I30" s="119">
        <f t="shared" si="13"/>
        <v>5</v>
      </c>
      <c r="J30" s="119">
        <f t="shared" si="13"/>
        <v>7</v>
      </c>
      <c r="K30" s="119">
        <f t="shared" si="13"/>
      </c>
      <c r="L30" s="99">
        <f t="shared" si="13"/>
      </c>
    </row>
    <row r="31" spans="1:12" ht="19.5" customHeight="1">
      <c r="A31" s="12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4.75" customHeight="1">
      <c r="A32" s="207" t="s">
        <v>39</v>
      </c>
      <c r="B32" s="101" t="s">
        <v>0</v>
      </c>
      <c r="C32" s="81">
        <v>70</v>
      </c>
      <c r="D32" s="82">
        <v>74</v>
      </c>
      <c r="E32" s="82">
        <v>73</v>
      </c>
      <c r="F32" s="82">
        <v>63</v>
      </c>
      <c r="G32" s="82">
        <v>68</v>
      </c>
      <c r="H32" s="82">
        <v>72</v>
      </c>
      <c r="I32" s="82">
        <v>73</v>
      </c>
      <c r="J32" s="82">
        <v>56</v>
      </c>
      <c r="K32" s="82"/>
      <c r="L32" s="135">
        <v>0</v>
      </c>
    </row>
    <row r="33" spans="1:12" ht="24.75" customHeight="1">
      <c r="A33" s="208"/>
      <c r="B33" s="102" t="s">
        <v>1</v>
      </c>
      <c r="C33" s="103">
        <f>IF(C32=0,"",RANK(C32,$C32:$L32,0))</f>
        <v>5</v>
      </c>
      <c r="D33" s="103">
        <f aca="true" t="shared" si="14" ref="D33:L33">IF(D32=0,"",RANK(D32,$C32:$L32,0))</f>
        <v>1</v>
      </c>
      <c r="E33" s="103">
        <f t="shared" si="14"/>
        <v>2</v>
      </c>
      <c r="F33" s="103">
        <f t="shared" si="14"/>
        <v>7</v>
      </c>
      <c r="G33" s="103">
        <f t="shared" si="14"/>
        <v>6</v>
      </c>
      <c r="H33" s="103">
        <f t="shared" si="14"/>
        <v>4</v>
      </c>
      <c r="I33" s="103">
        <f t="shared" si="14"/>
        <v>2</v>
      </c>
      <c r="J33" s="103">
        <f t="shared" si="14"/>
        <v>8</v>
      </c>
      <c r="K33" s="103">
        <f t="shared" si="14"/>
      </c>
      <c r="L33" s="104">
        <f t="shared" si="14"/>
      </c>
    </row>
    <row r="34" spans="1:12" ht="24.75" customHeight="1">
      <c r="A34" s="209"/>
      <c r="B34" s="105" t="s">
        <v>2</v>
      </c>
      <c r="C34" s="119">
        <f>IF(C32=0,"",INDEX($P$8:$P$17,MATCH(C33,$O$8:$O$17)))</f>
        <v>5</v>
      </c>
      <c r="D34" s="119">
        <f aca="true" t="shared" si="15" ref="D34:L34">IF(D32=0,"",INDEX($P$8:$P$17,MATCH(D33,$O$8:$O$17)))</f>
        <v>9</v>
      </c>
      <c r="E34" s="119">
        <f t="shared" si="15"/>
        <v>8</v>
      </c>
      <c r="F34" s="119">
        <f t="shared" si="15"/>
        <v>3</v>
      </c>
      <c r="G34" s="119">
        <f t="shared" si="15"/>
        <v>4</v>
      </c>
      <c r="H34" s="119">
        <f t="shared" si="15"/>
        <v>6</v>
      </c>
      <c r="I34" s="119">
        <f t="shared" si="15"/>
        <v>8</v>
      </c>
      <c r="J34" s="119">
        <f t="shared" si="15"/>
        <v>2</v>
      </c>
      <c r="K34" s="119">
        <f t="shared" si="15"/>
      </c>
      <c r="L34" s="99">
        <f t="shared" si="15"/>
      </c>
    </row>
    <row r="35" spans="1:12" ht="19.5" customHeight="1">
      <c r="A35" s="12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24.75" customHeight="1">
      <c r="A36" s="207" t="s">
        <v>5</v>
      </c>
      <c r="B36" s="121" t="s">
        <v>0</v>
      </c>
      <c r="C36" s="141">
        <v>80</v>
      </c>
      <c r="D36" s="141">
        <v>80</v>
      </c>
      <c r="E36" s="141">
        <v>69</v>
      </c>
      <c r="F36" s="141">
        <v>60</v>
      </c>
      <c r="G36" s="141">
        <v>72</v>
      </c>
      <c r="H36" s="141">
        <v>74</v>
      </c>
      <c r="I36" s="141">
        <v>64</v>
      </c>
      <c r="J36" s="141">
        <v>69</v>
      </c>
      <c r="K36" s="141"/>
      <c r="L36" s="142">
        <v>0</v>
      </c>
    </row>
    <row r="37" spans="1:12" ht="24.75" customHeight="1">
      <c r="A37" s="208"/>
      <c r="B37" s="122" t="s">
        <v>1</v>
      </c>
      <c r="C37" s="123">
        <f>IF(C36=0,"",RANK(C36,$C36:$L36,0))</f>
        <v>1</v>
      </c>
      <c r="D37" s="123">
        <f aca="true" t="shared" si="16" ref="D37:L37">IF(D36=0,"",RANK(D36,$C36:$L36,0))</f>
        <v>1</v>
      </c>
      <c r="E37" s="123">
        <f t="shared" si="16"/>
        <v>5</v>
      </c>
      <c r="F37" s="123">
        <f t="shared" si="16"/>
        <v>8</v>
      </c>
      <c r="G37" s="123">
        <f t="shared" si="16"/>
        <v>4</v>
      </c>
      <c r="H37" s="123">
        <f t="shared" si="16"/>
        <v>3</v>
      </c>
      <c r="I37" s="123">
        <f t="shared" si="16"/>
        <v>7</v>
      </c>
      <c r="J37" s="123">
        <f t="shared" si="16"/>
        <v>5</v>
      </c>
      <c r="K37" s="123">
        <f t="shared" si="16"/>
      </c>
      <c r="L37" s="104">
        <f t="shared" si="16"/>
      </c>
    </row>
    <row r="38" spans="1:12" ht="24.75" customHeight="1">
      <c r="A38" s="209"/>
      <c r="B38" s="124" t="s">
        <v>2</v>
      </c>
      <c r="C38" s="98">
        <f>IF(C36=0,"",INDEX($P$8:$P$17,MATCH(C37,$O$8:$O$17)))</f>
        <v>9</v>
      </c>
      <c r="D38" s="98">
        <f aca="true" t="shared" si="17" ref="D38:L38">IF(D36=0,"",INDEX($P$8:$P$17,MATCH(D37,$O$8:$O$17)))</f>
        <v>9</v>
      </c>
      <c r="E38" s="98">
        <f t="shared" si="17"/>
        <v>5</v>
      </c>
      <c r="F38" s="98">
        <f t="shared" si="17"/>
        <v>2</v>
      </c>
      <c r="G38" s="98">
        <f t="shared" si="17"/>
        <v>6</v>
      </c>
      <c r="H38" s="98">
        <f t="shared" si="17"/>
        <v>7</v>
      </c>
      <c r="I38" s="98">
        <f t="shared" si="17"/>
        <v>3</v>
      </c>
      <c r="J38" s="98">
        <f t="shared" si="17"/>
        <v>5</v>
      </c>
      <c r="K38" s="98">
        <f t="shared" si="17"/>
      </c>
      <c r="L38" s="99">
        <f t="shared" si="17"/>
      </c>
    </row>
    <row r="39" spans="1:12" ht="19.5" customHeight="1">
      <c r="A39" s="120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4.75" customHeight="1">
      <c r="A40" s="207" t="s">
        <v>6</v>
      </c>
      <c r="B40" s="101" t="s">
        <v>0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/>
      <c r="L40" s="135">
        <v>0</v>
      </c>
    </row>
    <row r="41" spans="1:12" ht="24.75" customHeight="1">
      <c r="A41" s="208"/>
      <c r="B41" s="102" t="s">
        <v>1</v>
      </c>
      <c r="C41" s="103">
        <f>IF(C40=0,"",RANK(C40,$C40:$L40,0))</f>
      </c>
      <c r="D41" s="103">
        <f aca="true" t="shared" si="18" ref="D41:L41">IF(D40=0,"",RANK(D40,$C40:$L40,0))</f>
      </c>
      <c r="E41" s="103">
        <f t="shared" si="18"/>
      </c>
      <c r="F41" s="103">
        <f t="shared" si="18"/>
      </c>
      <c r="G41" s="103">
        <f t="shared" si="18"/>
      </c>
      <c r="H41" s="103">
        <f t="shared" si="18"/>
      </c>
      <c r="I41" s="103">
        <f t="shared" si="18"/>
      </c>
      <c r="J41" s="103">
        <f t="shared" si="18"/>
      </c>
      <c r="K41" s="103">
        <f t="shared" si="18"/>
      </c>
      <c r="L41" s="104">
        <f t="shared" si="18"/>
      </c>
    </row>
    <row r="42" spans="1:12" ht="24.75" customHeight="1">
      <c r="A42" s="209"/>
      <c r="B42" s="105" t="s">
        <v>2</v>
      </c>
      <c r="C42" s="119">
        <f>IF(C40=0,"",INDEX($P$8:$P$17,MATCH(C41,$O$8:$O$17)))</f>
      </c>
      <c r="D42" s="119">
        <f aca="true" t="shared" si="19" ref="D42:L42">IF(D40=0,"",INDEX($P$8:$P$17,MATCH(D41,$O$8:$O$17)))</f>
      </c>
      <c r="E42" s="119">
        <f t="shared" si="19"/>
      </c>
      <c r="F42" s="119">
        <f t="shared" si="19"/>
      </c>
      <c r="G42" s="119">
        <f t="shared" si="19"/>
      </c>
      <c r="H42" s="119">
        <f t="shared" si="19"/>
      </c>
      <c r="I42" s="119">
        <f t="shared" si="19"/>
      </c>
      <c r="J42" s="119">
        <f t="shared" si="19"/>
      </c>
      <c r="K42" s="119">
        <f t="shared" si="19"/>
      </c>
      <c r="L42" s="99">
        <f t="shared" si="19"/>
      </c>
    </row>
    <row r="43" spans="1:12" ht="19.5" customHeight="1" hidden="1">
      <c r="A43" s="120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4.75" customHeight="1" hidden="1">
      <c r="A44" s="207" t="s">
        <v>7</v>
      </c>
      <c r="B44" s="101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8"/>
      <c r="B45" s="102" t="s">
        <v>1</v>
      </c>
      <c r="C45" s="103">
        <f>IF(C44=0,"",RANK(C44,$C44:$L44,0))</f>
      </c>
      <c r="D45" s="103">
        <f aca="true" t="shared" si="20" ref="D45:L45">IF(D44=0,"",RANK(D44,$C44:$L44,0))</f>
      </c>
      <c r="E45" s="103">
        <f t="shared" si="20"/>
      </c>
      <c r="F45" s="103">
        <f t="shared" si="20"/>
      </c>
      <c r="G45" s="103">
        <f t="shared" si="20"/>
      </c>
      <c r="H45" s="103">
        <f t="shared" si="20"/>
      </c>
      <c r="I45" s="103">
        <f t="shared" si="20"/>
      </c>
      <c r="J45" s="103">
        <f t="shared" si="20"/>
      </c>
      <c r="K45" s="103">
        <f t="shared" si="20"/>
      </c>
      <c r="L45" s="104">
        <f t="shared" si="20"/>
      </c>
    </row>
    <row r="46" spans="1:12" ht="24.75" customHeight="1" hidden="1">
      <c r="A46" s="209"/>
      <c r="B46" s="105" t="s">
        <v>2</v>
      </c>
      <c r="C46" s="119">
        <f>IF(C44=0,"",INDEX($P$8:$P$17,MATCH(C45,$O$8:$O$17)))</f>
      </c>
      <c r="D46" s="119">
        <f aca="true" t="shared" si="21" ref="D46:L46">IF(D44=0,"",INDEX($P$8:$P$17,MATCH(D45,$O$8:$O$17)))</f>
      </c>
      <c r="E46" s="119">
        <f t="shared" si="21"/>
      </c>
      <c r="F46" s="119">
        <f t="shared" si="21"/>
      </c>
      <c r="G46" s="119">
        <f t="shared" si="21"/>
      </c>
      <c r="H46" s="119">
        <f t="shared" si="21"/>
      </c>
      <c r="I46" s="119">
        <f t="shared" si="21"/>
      </c>
      <c r="J46" s="119">
        <f t="shared" si="21"/>
      </c>
      <c r="K46" s="119">
        <f t="shared" si="21"/>
      </c>
      <c r="L46" s="99">
        <f t="shared" si="21"/>
      </c>
    </row>
  </sheetData>
  <sheetProtection password="C6EE" sheet="1" selectLockedCells="1"/>
  <mergeCells count="11">
    <mergeCell ref="A28:A30"/>
    <mergeCell ref="A1:L1"/>
    <mergeCell ref="A32:A34"/>
    <mergeCell ref="A36:A38"/>
    <mergeCell ref="A40:A42"/>
    <mergeCell ref="A44:A46"/>
    <mergeCell ref="A8:A10"/>
    <mergeCell ref="A12:A14"/>
    <mergeCell ref="A16:A18"/>
    <mergeCell ref="A20:A22"/>
    <mergeCell ref="A24:A26"/>
  </mergeCells>
  <conditionalFormatting sqref="C3:L4">
    <cfRule type="cellIs" priority="8" dxfId="16" operator="equal">
      <formula>0</formula>
    </cfRule>
  </conditionalFormatting>
  <conditionalFormatting sqref="D3:L4 C3">
    <cfRule type="cellIs" priority="3" dxfId="16" operator="equal">
      <formula>0</formula>
    </cfRule>
  </conditionalFormatting>
  <conditionalFormatting sqref="D3:L4 C3">
    <cfRule type="cellIs" priority="2" dxfId="16" operator="equal">
      <formula>0</formula>
    </cfRule>
  </conditionalFormatting>
  <conditionalFormatting sqref="D3:L4 C3">
    <cfRule type="cellIs" priority="1" dxfId="16" operator="equal">
      <formula>0</formula>
    </cfRule>
  </conditionalFormatting>
  <printOptions horizont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52" r:id="rId2"/>
  <headerFooter>
    <oddFooter>&amp;L&amp;D&amp;C&amp;F&amp;R&amp;8Schneider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theme="5" tint="0.39998000860214233"/>
    <pageSetUpPr fitToPage="1"/>
  </sheetPr>
  <dimension ref="A1:P46"/>
  <sheetViews>
    <sheetView zoomScale="50" zoomScaleNormal="50" zoomScalePageLayoutView="0" workbookViewId="0" topLeftCell="A1">
      <pane xSplit="2" ySplit="7" topLeftCell="C8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K36" sqref="K36"/>
    </sheetView>
  </sheetViews>
  <sheetFormatPr defaultColWidth="11.421875" defaultRowHeight="15"/>
  <cols>
    <col min="1" max="1" width="20.7109375" style="24" customWidth="1"/>
    <col min="2" max="2" width="25.7109375" style="1" customWidth="1"/>
    <col min="3" max="9" width="22.7109375" style="4" customWidth="1"/>
    <col min="10" max="10" width="22.7109375" style="4" hidden="1" customWidth="1"/>
    <col min="11" max="12" width="22.7109375" style="4" customWidth="1"/>
    <col min="13" max="14" width="0" style="2" hidden="1" customWidth="1"/>
    <col min="15" max="16" width="11.421875" style="2" hidden="1" customWidth="1"/>
    <col min="17" max="16384" width="11.421875" style="2" customWidth="1"/>
  </cols>
  <sheetData>
    <row r="1" spans="1:12" ht="79.5" customHeight="1">
      <c r="A1" s="206" t="s">
        <v>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2" ht="19.5" customHeight="1">
      <c r="B2" s="5" t="s">
        <v>3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8</v>
      </c>
      <c r="L2" s="6">
        <v>9</v>
      </c>
    </row>
    <row r="3" spans="1:12" s="3" customFormat="1" ht="60.75">
      <c r="A3" s="25"/>
      <c r="B3" s="27" t="s">
        <v>28</v>
      </c>
      <c r="C3" s="28" t="str">
        <f>'Name Starter'!$A$12</f>
        <v>LzO / TVD / Hoffmann</v>
      </c>
      <c r="D3" s="28" t="str">
        <f>'Name Starter'!$A$15</f>
        <v>LWK / ACC / Bahn</v>
      </c>
      <c r="E3" s="28" t="str">
        <f>'Name Starter'!$A$18</f>
        <v>GSG / EWE / Heeren</v>
      </c>
      <c r="F3" s="28" t="str">
        <f>'Name Starter'!$A$21</f>
        <v>DZ.BK. / Wintermann / Brötje</v>
      </c>
      <c r="G3" s="28" t="str">
        <f>'Name Starter'!$A$24</f>
        <v>Stadt OL / Finanzamt OL</v>
      </c>
      <c r="H3" s="28" t="str">
        <f>'Name Starter'!$A$27</f>
        <v>BWV / Holzmann Haliburton</v>
      </c>
      <c r="I3" s="28" t="str">
        <f>'Name Starter'!$A$30</f>
        <v>Tele / Post / Plansekur 2</v>
      </c>
      <c r="J3" s="28">
        <f>'Name Starter'!$A$33</f>
        <v>0</v>
      </c>
      <c r="K3" s="28" t="str">
        <f>'Name Starter'!$A$6</f>
        <v>Nord LB / Dorma</v>
      </c>
      <c r="L3" s="42" t="str">
        <f>'Name Starter'!$A$9</f>
        <v>Tele / Post / Plansekur 1</v>
      </c>
    </row>
    <row r="4" spans="2:12" ht="39.75" customHeight="1">
      <c r="B4" s="29" t="s">
        <v>19</v>
      </c>
      <c r="C4" s="31" t="str">
        <f>'Name Starter'!$I$12</f>
        <v>Christian Hillers</v>
      </c>
      <c r="D4" s="31" t="str">
        <f>'Name Starter'!$I$15</f>
        <v>Anke Hollwege-Gertz</v>
      </c>
      <c r="E4" s="31" t="str">
        <f>'Name Starter'!$I$18</f>
        <v>Andrea Spiekermann</v>
      </c>
      <c r="F4" s="31" t="str">
        <f>'Name Starter'!$I$21</f>
        <v>Enno Borchers</v>
      </c>
      <c r="G4" s="31" t="str">
        <f>'Name Starter'!$I$24</f>
        <v>Urte Schütte</v>
      </c>
      <c r="H4" s="31" t="str">
        <f>'Name Starter'!$I$27</f>
        <v>Reinhard Taetz</v>
      </c>
      <c r="I4" s="31" t="str">
        <f>'Name Starter'!$I$30</f>
        <v>Dagmar Schlieben</v>
      </c>
      <c r="J4" s="31">
        <f>'Name Starter'!$I$33</f>
        <v>0</v>
      </c>
      <c r="K4" s="31" t="str">
        <f>'Name Starter'!$I$6</f>
        <v>Anke Koopmann</v>
      </c>
      <c r="L4" s="43" t="str">
        <f>'Name Starter'!$I$9</f>
        <v>Hans Joachim Schneider</v>
      </c>
    </row>
    <row r="5" spans="2:12" ht="24.75" customHeight="1">
      <c r="B5" s="29" t="s">
        <v>2</v>
      </c>
      <c r="C5" s="137">
        <f aca="true" t="shared" si="0" ref="C5:L5">IF(C8=0,0,SUM(C10,C14,C18,C22,C26,C30,C34,C38,C42,C46))</f>
        <v>45</v>
      </c>
      <c r="D5" s="137">
        <f t="shared" si="0"/>
        <v>46</v>
      </c>
      <c r="E5" s="137">
        <f t="shared" si="0"/>
        <v>46</v>
      </c>
      <c r="F5" s="137">
        <f t="shared" si="0"/>
        <v>42</v>
      </c>
      <c r="G5" s="137">
        <f t="shared" si="0"/>
        <v>49</v>
      </c>
      <c r="H5" s="137">
        <f t="shared" si="0"/>
        <v>39</v>
      </c>
      <c r="I5" s="137">
        <f t="shared" si="0"/>
        <v>44</v>
      </c>
      <c r="J5" s="137">
        <f t="shared" si="0"/>
        <v>0</v>
      </c>
      <c r="K5" s="137">
        <f t="shared" si="0"/>
        <v>0</v>
      </c>
      <c r="L5" s="138">
        <f t="shared" si="0"/>
        <v>49</v>
      </c>
    </row>
    <row r="6" spans="2:12" ht="24.75" customHeight="1">
      <c r="B6" s="30" t="s">
        <v>0</v>
      </c>
      <c r="C6" s="139">
        <f aca="true" t="shared" si="1" ref="C6:L6">IF(C8=0,0,SUM(C8,C12,C16,C20,C24,C28,C32,C36,C40,C44))</f>
        <v>573</v>
      </c>
      <c r="D6" s="139">
        <f t="shared" si="1"/>
        <v>590</v>
      </c>
      <c r="E6" s="139">
        <f t="shared" si="1"/>
        <v>589</v>
      </c>
      <c r="F6" s="139">
        <f t="shared" si="1"/>
        <v>560</v>
      </c>
      <c r="G6" s="139">
        <f t="shared" si="1"/>
        <v>596</v>
      </c>
      <c r="H6" s="139">
        <f t="shared" si="1"/>
        <v>555</v>
      </c>
      <c r="I6" s="139">
        <f t="shared" si="1"/>
        <v>578</v>
      </c>
      <c r="J6" s="139">
        <f t="shared" si="1"/>
        <v>0</v>
      </c>
      <c r="K6" s="139">
        <f t="shared" si="1"/>
        <v>0</v>
      </c>
      <c r="L6" s="140">
        <f t="shared" si="1"/>
        <v>591</v>
      </c>
    </row>
    <row r="7" ht="30" customHeight="1">
      <c r="B7" s="24"/>
    </row>
    <row r="8" spans="1:16" ht="24.75" customHeight="1">
      <c r="A8" s="210" t="s">
        <v>33</v>
      </c>
      <c r="B8" s="32" t="s">
        <v>0</v>
      </c>
      <c r="C8" s="81">
        <v>77</v>
      </c>
      <c r="D8" s="82">
        <v>74</v>
      </c>
      <c r="E8" s="82">
        <v>76</v>
      </c>
      <c r="F8" s="82">
        <v>75</v>
      </c>
      <c r="G8" s="82">
        <v>69</v>
      </c>
      <c r="H8" s="82">
        <v>61</v>
      </c>
      <c r="I8" s="82">
        <v>65</v>
      </c>
      <c r="J8" s="82"/>
      <c r="K8" s="82">
        <v>0</v>
      </c>
      <c r="L8" s="135">
        <v>73</v>
      </c>
      <c r="O8" s="2">
        <v>1</v>
      </c>
      <c r="P8" s="2">
        <v>9</v>
      </c>
    </row>
    <row r="9" spans="1:16" ht="24.75" customHeight="1">
      <c r="A9" s="211"/>
      <c r="B9" s="33" t="s">
        <v>1</v>
      </c>
      <c r="C9" s="7">
        <f>IF(C8=0,"",RANK(C8,$C8:$L8,0))</f>
        <v>1</v>
      </c>
      <c r="D9" s="7">
        <f>IF(D8=0,"",RANK(D8,$C8:$L8,0))</f>
        <v>4</v>
      </c>
      <c r="E9" s="7">
        <f>IF(E8=0,"",RANK(E8,$C8:$L8,0))</f>
        <v>2</v>
      </c>
      <c r="F9" s="7">
        <f aca="true" t="shared" si="2" ref="F9:L9">IF(F8=0,"",RANK(F8,$C8:$L8,0))</f>
        <v>3</v>
      </c>
      <c r="G9" s="7">
        <f t="shared" si="2"/>
        <v>6</v>
      </c>
      <c r="H9" s="7">
        <f t="shared" si="2"/>
        <v>8</v>
      </c>
      <c r="I9" s="7">
        <f t="shared" si="2"/>
        <v>7</v>
      </c>
      <c r="J9" s="7">
        <f t="shared" si="2"/>
      </c>
      <c r="K9" s="7">
        <f t="shared" si="2"/>
      </c>
      <c r="L9" s="9">
        <f t="shared" si="2"/>
        <v>5</v>
      </c>
      <c r="O9" s="2">
        <v>2</v>
      </c>
      <c r="P9" s="2">
        <v>8</v>
      </c>
    </row>
    <row r="10" spans="1:16" ht="24.75" customHeight="1">
      <c r="A10" s="212"/>
      <c r="B10" s="34" t="s">
        <v>2</v>
      </c>
      <c r="C10" s="19">
        <f>IF(C8=0,"",INDEX($P8:$P17,MATCH(C9,$O8:$O17)))</f>
        <v>9</v>
      </c>
      <c r="D10" s="19">
        <f>IF(D8=0,"",INDEX($P8:$P17,MATCH(D9,$O8:$O17)))</f>
        <v>6</v>
      </c>
      <c r="E10" s="19">
        <f>IF(E8=0,"",INDEX($P8:$P17,MATCH(E9,$O8:$O17)))</f>
        <v>8</v>
      </c>
      <c r="F10" s="19">
        <f aca="true" t="shared" si="3" ref="F10:L10">IF(F8=0,"",INDEX($P8:$P17,MATCH(F9,$O8:$O17)))</f>
        <v>7</v>
      </c>
      <c r="G10" s="19">
        <f t="shared" si="3"/>
        <v>4</v>
      </c>
      <c r="H10" s="19">
        <f t="shared" si="3"/>
        <v>2</v>
      </c>
      <c r="I10" s="19">
        <f t="shared" si="3"/>
        <v>3</v>
      </c>
      <c r="J10" s="19">
        <f t="shared" si="3"/>
      </c>
      <c r="K10" s="19">
        <f t="shared" si="3"/>
      </c>
      <c r="L10" s="23">
        <f t="shared" si="3"/>
        <v>5</v>
      </c>
      <c r="O10" s="2">
        <v>3</v>
      </c>
      <c r="P10" s="2">
        <v>7</v>
      </c>
    </row>
    <row r="11" spans="2:16" ht="19.5" customHeight="1">
      <c r="B11" s="35"/>
      <c r="C11" s="12"/>
      <c r="D11" s="12"/>
      <c r="E11" s="12"/>
      <c r="F11" s="12"/>
      <c r="G11" s="12"/>
      <c r="H11" s="12"/>
      <c r="I11" s="12"/>
      <c r="J11" s="12"/>
      <c r="K11" s="12"/>
      <c r="L11" s="12"/>
      <c r="O11" s="2">
        <v>4</v>
      </c>
      <c r="P11" s="2">
        <v>6</v>
      </c>
    </row>
    <row r="12" spans="1:16" ht="24.75" customHeight="1">
      <c r="A12" s="213" t="s">
        <v>34</v>
      </c>
      <c r="B12" s="36" t="s">
        <v>0</v>
      </c>
      <c r="C12" s="133">
        <v>71</v>
      </c>
      <c r="D12" s="134">
        <v>77</v>
      </c>
      <c r="E12" s="134">
        <v>76</v>
      </c>
      <c r="F12" s="134">
        <v>57</v>
      </c>
      <c r="G12" s="134">
        <v>68</v>
      </c>
      <c r="H12" s="134">
        <v>61</v>
      </c>
      <c r="I12" s="134">
        <v>83</v>
      </c>
      <c r="J12" s="134"/>
      <c r="K12" s="134">
        <v>0</v>
      </c>
      <c r="L12" s="136">
        <v>83</v>
      </c>
      <c r="O12" s="2">
        <v>5</v>
      </c>
      <c r="P12" s="2">
        <v>5</v>
      </c>
    </row>
    <row r="13" spans="1:16" ht="24.75" customHeight="1">
      <c r="A13" s="214"/>
      <c r="B13" s="37" t="s">
        <v>1</v>
      </c>
      <c r="C13" s="13">
        <f>IF(C12=0,"",RANK(C12,$C12:$L12,0))</f>
        <v>5</v>
      </c>
      <c r="D13" s="14">
        <f>IF(D12=0,"",RANK(D12,$C12:$L12,0))</f>
        <v>3</v>
      </c>
      <c r="E13" s="14">
        <f>IF(E12=0,"",RANK(E12,$C12:$L12,0))</f>
        <v>4</v>
      </c>
      <c r="F13" s="14">
        <f aca="true" t="shared" si="4" ref="F13:L13">IF(F12=0,"",RANK(F12,$C12:$L12,0))</f>
        <v>8</v>
      </c>
      <c r="G13" s="14">
        <f t="shared" si="4"/>
        <v>6</v>
      </c>
      <c r="H13" s="14">
        <f t="shared" si="4"/>
        <v>7</v>
      </c>
      <c r="I13" s="14">
        <f t="shared" si="4"/>
        <v>1</v>
      </c>
      <c r="J13" s="14">
        <f t="shared" si="4"/>
      </c>
      <c r="K13" s="14">
        <f t="shared" si="4"/>
      </c>
      <c r="L13" s="21">
        <f t="shared" si="4"/>
        <v>1</v>
      </c>
      <c r="O13" s="2">
        <v>6</v>
      </c>
      <c r="P13" s="2">
        <v>4</v>
      </c>
    </row>
    <row r="14" spans="1:16" ht="24.75" customHeight="1">
      <c r="A14" s="215"/>
      <c r="B14" s="38" t="s">
        <v>2</v>
      </c>
      <c r="C14" s="15">
        <f>IF(C12=0,"",INDEX($P8:$P17,MATCH(C13,$O8:$O17)))</f>
        <v>5</v>
      </c>
      <c r="D14" s="20">
        <f>IF(D12=0,"",INDEX($P8:$P17,MATCH(D13,$O8:$O17)))</f>
        <v>7</v>
      </c>
      <c r="E14" s="20">
        <f aca="true" t="shared" si="5" ref="E14:L14">IF(E12=0,"",INDEX($P8:$P17,MATCH(E13,$O8:$O17)))</f>
        <v>6</v>
      </c>
      <c r="F14" s="20">
        <f t="shared" si="5"/>
        <v>2</v>
      </c>
      <c r="G14" s="20">
        <f t="shared" si="5"/>
        <v>4</v>
      </c>
      <c r="H14" s="20">
        <f t="shared" si="5"/>
        <v>3</v>
      </c>
      <c r="I14" s="20">
        <f t="shared" si="5"/>
        <v>9</v>
      </c>
      <c r="J14" s="20">
        <f t="shared" si="5"/>
      </c>
      <c r="K14" s="20">
        <f t="shared" si="5"/>
      </c>
      <c r="L14" s="22">
        <f t="shared" si="5"/>
        <v>9</v>
      </c>
      <c r="O14" s="2">
        <v>7</v>
      </c>
      <c r="P14" s="2">
        <v>3</v>
      </c>
    </row>
    <row r="15" spans="2:16" ht="19.5" customHeight="1">
      <c r="B15" s="35"/>
      <c r="C15" s="12"/>
      <c r="D15" s="12"/>
      <c r="E15" s="12"/>
      <c r="F15" s="12"/>
      <c r="G15" s="12"/>
      <c r="H15" s="12"/>
      <c r="I15" s="12"/>
      <c r="J15" s="12"/>
      <c r="K15" s="12"/>
      <c r="L15" s="12"/>
      <c r="O15" s="2">
        <v>8</v>
      </c>
      <c r="P15" s="2">
        <v>2</v>
      </c>
    </row>
    <row r="16" spans="1:16" ht="24.75" customHeight="1">
      <c r="A16" s="213" t="s">
        <v>35</v>
      </c>
      <c r="B16" s="32" t="s">
        <v>0</v>
      </c>
      <c r="C16" s="81">
        <v>78</v>
      </c>
      <c r="D16" s="82">
        <v>70</v>
      </c>
      <c r="E16" s="82">
        <v>73</v>
      </c>
      <c r="F16" s="82">
        <v>56</v>
      </c>
      <c r="G16" s="82">
        <v>73</v>
      </c>
      <c r="H16" s="82">
        <v>74</v>
      </c>
      <c r="I16" s="82">
        <v>78</v>
      </c>
      <c r="J16" s="82"/>
      <c r="K16" s="82">
        <v>0</v>
      </c>
      <c r="L16" s="135">
        <v>74</v>
      </c>
      <c r="O16" s="2">
        <v>9</v>
      </c>
      <c r="P16" s="2">
        <v>1</v>
      </c>
    </row>
    <row r="17" spans="1:16" ht="24.75" customHeight="1">
      <c r="A17" s="214"/>
      <c r="B17" s="33" t="s">
        <v>1</v>
      </c>
      <c r="C17" s="7">
        <f>IF(C16=0,"",RANK(C16,$C16:$L16,0))</f>
        <v>1</v>
      </c>
      <c r="D17" s="7">
        <f aca="true" t="shared" si="6" ref="D17:L17">IF(D16=0,"",RANK(D16,$C16:$L16,0))</f>
        <v>7</v>
      </c>
      <c r="E17" s="7">
        <f t="shared" si="6"/>
        <v>5</v>
      </c>
      <c r="F17" s="7">
        <f t="shared" si="6"/>
        <v>8</v>
      </c>
      <c r="G17" s="7">
        <f t="shared" si="6"/>
        <v>5</v>
      </c>
      <c r="H17" s="7">
        <f t="shared" si="6"/>
        <v>3</v>
      </c>
      <c r="I17" s="7">
        <f t="shared" si="6"/>
        <v>1</v>
      </c>
      <c r="J17" s="7">
        <f t="shared" si="6"/>
      </c>
      <c r="K17" s="7">
        <f t="shared" si="6"/>
      </c>
      <c r="L17" s="9">
        <f t="shared" si="6"/>
        <v>3</v>
      </c>
      <c r="O17" s="2">
        <v>10</v>
      </c>
      <c r="P17" s="2">
        <v>0</v>
      </c>
    </row>
    <row r="18" spans="1:12" ht="24.75" customHeight="1">
      <c r="A18" s="215"/>
      <c r="B18" s="34" t="s">
        <v>2</v>
      </c>
      <c r="C18" s="16">
        <f>IF(C16=0,"",INDEX($P8:$P17,MATCH(C17,$O8:$O17)))</f>
        <v>9</v>
      </c>
      <c r="D18" s="16">
        <f aca="true" t="shared" si="7" ref="D18:L18">IF(D16=0,"",INDEX($P8:$P17,MATCH(D17,$O8:$O17)))</f>
        <v>3</v>
      </c>
      <c r="E18" s="16">
        <f t="shared" si="7"/>
        <v>5</v>
      </c>
      <c r="F18" s="16">
        <f t="shared" si="7"/>
        <v>2</v>
      </c>
      <c r="G18" s="16">
        <f t="shared" si="7"/>
        <v>5</v>
      </c>
      <c r="H18" s="16">
        <f t="shared" si="7"/>
        <v>7</v>
      </c>
      <c r="I18" s="16">
        <f t="shared" si="7"/>
        <v>9</v>
      </c>
      <c r="J18" s="16">
        <f t="shared" si="7"/>
      </c>
      <c r="K18" s="16">
        <f t="shared" si="7"/>
      </c>
      <c r="L18" s="11">
        <f t="shared" si="7"/>
        <v>7</v>
      </c>
    </row>
    <row r="19" spans="1:12" ht="19.5" customHeight="1">
      <c r="A19" s="26"/>
      <c r="B19" s="35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4.75" customHeight="1">
      <c r="A20" s="213" t="s">
        <v>36</v>
      </c>
      <c r="B20" s="32" t="s">
        <v>0</v>
      </c>
      <c r="C20" s="81">
        <v>68</v>
      </c>
      <c r="D20" s="82">
        <v>72</v>
      </c>
      <c r="E20" s="82">
        <v>68</v>
      </c>
      <c r="F20" s="82">
        <v>65</v>
      </c>
      <c r="G20" s="82">
        <v>79</v>
      </c>
      <c r="H20" s="82">
        <v>75</v>
      </c>
      <c r="I20" s="82">
        <v>70</v>
      </c>
      <c r="J20" s="82"/>
      <c r="K20" s="82">
        <v>0</v>
      </c>
      <c r="L20" s="135">
        <v>77</v>
      </c>
    </row>
    <row r="21" spans="1:12" ht="24.75" customHeight="1">
      <c r="A21" s="214"/>
      <c r="B21" s="33" t="s">
        <v>1</v>
      </c>
      <c r="C21" s="7">
        <f>IF(C20=0,"",RANK(C20,$C20:$L20,0))</f>
        <v>6</v>
      </c>
      <c r="D21" s="7">
        <f aca="true" t="shared" si="8" ref="D21:L21">IF(D20=0,"",RANK(D20,$C20:$L20,0))</f>
        <v>4</v>
      </c>
      <c r="E21" s="7">
        <f t="shared" si="8"/>
        <v>6</v>
      </c>
      <c r="F21" s="7">
        <f t="shared" si="8"/>
        <v>8</v>
      </c>
      <c r="G21" s="7">
        <f t="shared" si="8"/>
        <v>1</v>
      </c>
      <c r="H21" s="7">
        <f t="shared" si="8"/>
        <v>3</v>
      </c>
      <c r="I21" s="7">
        <f t="shared" si="8"/>
        <v>5</v>
      </c>
      <c r="J21" s="7">
        <f t="shared" si="8"/>
      </c>
      <c r="K21" s="7">
        <f t="shared" si="8"/>
      </c>
      <c r="L21" s="9">
        <f t="shared" si="8"/>
        <v>2</v>
      </c>
    </row>
    <row r="22" spans="1:12" ht="24.75" customHeight="1">
      <c r="A22" s="215"/>
      <c r="B22" s="34" t="s">
        <v>2</v>
      </c>
      <c r="C22" s="16">
        <f>IF(C20=0,"",INDEX($P8:$P17,MATCH(C21,$O8:$O17)))</f>
        <v>4</v>
      </c>
      <c r="D22" s="16">
        <f aca="true" t="shared" si="9" ref="D22:L22">IF(D20=0,"",INDEX($P8:$P17,MATCH(D21,$O8:$O17)))</f>
        <v>6</v>
      </c>
      <c r="E22" s="16">
        <f t="shared" si="9"/>
        <v>4</v>
      </c>
      <c r="F22" s="16">
        <f t="shared" si="9"/>
        <v>2</v>
      </c>
      <c r="G22" s="16">
        <f t="shared" si="9"/>
        <v>9</v>
      </c>
      <c r="H22" s="16">
        <f t="shared" si="9"/>
        <v>7</v>
      </c>
      <c r="I22" s="16">
        <f t="shared" si="9"/>
        <v>5</v>
      </c>
      <c r="J22" s="16">
        <f t="shared" si="9"/>
      </c>
      <c r="K22" s="16">
        <f t="shared" si="9"/>
      </c>
      <c r="L22" s="11">
        <f t="shared" si="9"/>
        <v>8</v>
      </c>
    </row>
    <row r="23" spans="1:12" ht="19.5" customHeight="1">
      <c r="A23" s="26"/>
      <c r="B23" s="35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4.75" customHeight="1">
      <c r="A24" s="210" t="s">
        <v>37</v>
      </c>
      <c r="B24" s="32" t="s">
        <v>0</v>
      </c>
      <c r="C24" s="81">
        <v>73</v>
      </c>
      <c r="D24" s="82">
        <v>65</v>
      </c>
      <c r="E24" s="82">
        <v>67</v>
      </c>
      <c r="F24" s="82">
        <v>80</v>
      </c>
      <c r="G24" s="82">
        <v>82</v>
      </c>
      <c r="H24" s="82">
        <v>68</v>
      </c>
      <c r="I24" s="82">
        <v>77</v>
      </c>
      <c r="J24" s="82"/>
      <c r="K24" s="82">
        <v>0</v>
      </c>
      <c r="L24" s="135">
        <v>77</v>
      </c>
    </row>
    <row r="25" spans="1:12" ht="24.75" customHeight="1">
      <c r="A25" s="211"/>
      <c r="B25" s="33" t="s">
        <v>1</v>
      </c>
      <c r="C25" s="7">
        <f>IF(C24=0,"",RANK(C24,$C24:$L24,0))</f>
        <v>5</v>
      </c>
      <c r="D25" s="7">
        <f aca="true" t="shared" si="10" ref="D25:L25">IF(D24=0,"",RANK(D24,$C24:$L24,0))</f>
        <v>8</v>
      </c>
      <c r="E25" s="7">
        <f t="shared" si="10"/>
        <v>7</v>
      </c>
      <c r="F25" s="7">
        <f t="shared" si="10"/>
        <v>2</v>
      </c>
      <c r="G25" s="7">
        <f t="shared" si="10"/>
        <v>1</v>
      </c>
      <c r="H25" s="7">
        <f t="shared" si="10"/>
        <v>6</v>
      </c>
      <c r="I25" s="7">
        <f t="shared" si="10"/>
        <v>3</v>
      </c>
      <c r="J25" s="7">
        <f t="shared" si="10"/>
      </c>
      <c r="K25" s="7">
        <f t="shared" si="10"/>
      </c>
      <c r="L25" s="9">
        <f t="shared" si="10"/>
        <v>3</v>
      </c>
    </row>
    <row r="26" spans="1:12" ht="24.75" customHeight="1">
      <c r="A26" s="212"/>
      <c r="B26" s="34" t="s">
        <v>2</v>
      </c>
      <c r="C26" s="16">
        <f>IF(C24=0,"",INDEX($P$8:$P$17,MATCH(C25,$O$8:$O$17)))</f>
        <v>5</v>
      </c>
      <c r="D26" s="16">
        <f aca="true" t="shared" si="11" ref="D26:L26">IF(D24=0,"",INDEX($P$8:$P$17,MATCH(D25,$O$8:$O$17)))</f>
        <v>2</v>
      </c>
      <c r="E26" s="16">
        <f t="shared" si="11"/>
        <v>3</v>
      </c>
      <c r="F26" s="16">
        <f t="shared" si="11"/>
        <v>8</v>
      </c>
      <c r="G26" s="16">
        <f t="shared" si="11"/>
        <v>9</v>
      </c>
      <c r="H26" s="16">
        <f t="shared" si="11"/>
        <v>4</v>
      </c>
      <c r="I26" s="16">
        <f t="shared" si="11"/>
        <v>7</v>
      </c>
      <c r="J26" s="16">
        <f t="shared" si="11"/>
      </c>
      <c r="K26" s="16">
        <f t="shared" si="11"/>
      </c>
      <c r="L26" s="11">
        <f t="shared" si="11"/>
        <v>7</v>
      </c>
    </row>
    <row r="27" spans="1:12" ht="19.5" customHeight="1">
      <c r="A27" s="26"/>
      <c r="B27" s="35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24.75" customHeight="1">
      <c r="A28" s="210" t="s">
        <v>38</v>
      </c>
      <c r="B28" s="32" t="s">
        <v>0</v>
      </c>
      <c r="C28" s="81">
        <v>62</v>
      </c>
      <c r="D28" s="82">
        <v>70</v>
      </c>
      <c r="E28" s="82">
        <v>81</v>
      </c>
      <c r="F28" s="82">
        <v>80</v>
      </c>
      <c r="G28" s="82">
        <v>75</v>
      </c>
      <c r="H28" s="82">
        <v>72</v>
      </c>
      <c r="I28" s="82">
        <v>69</v>
      </c>
      <c r="J28" s="82"/>
      <c r="K28" s="82">
        <v>0</v>
      </c>
      <c r="L28" s="135">
        <v>72</v>
      </c>
    </row>
    <row r="29" spans="1:12" ht="24.75" customHeight="1">
      <c r="A29" s="211"/>
      <c r="B29" s="33" t="s">
        <v>1</v>
      </c>
      <c r="C29" s="7">
        <f>IF(C28=0,"",RANK(C28,$C28:$L28,0))</f>
        <v>8</v>
      </c>
      <c r="D29" s="7">
        <f aca="true" t="shared" si="12" ref="D29:L29">IF(D28=0,"",RANK(D28,$C28:$L28,0))</f>
        <v>6</v>
      </c>
      <c r="E29" s="7">
        <f t="shared" si="12"/>
        <v>1</v>
      </c>
      <c r="F29" s="7">
        <f t="shared" si="12"/>
        <v>2</v>
      </c>
      <c r="G29" s="7">
        <f t="shared" si="12"/>
        <v>3</v>
      </c>
      <c r="H29" s="7">
        <f t="shared" si="12"/>
        <v>4</v>
      </c>
      <c r="I29" s="7">
        <f t="shared" si="12"/>
        <v>7</v>
      </c>
      <c r="J29" s="7">
        <f t="shared" si="12"/>
      </c>
      <c r="K29" s="7">
        <f t="shared" si="12"/>
      </c>
      <c r="L29" s="9">
        <f t="shared" si="12"/>
        <v>4</v>
      </c>
    </row>
    <row r="30" spans="1:12" ht="24.75" customHeight="1">
      <c r="A30" s="212"/>
      <c r="B30" s="34" t="s">
        <v>2</v>
      </c>
      <c r="C30" s="16">
        <f>IF(C28=0,"",INDEX($P$8:$P$17,MATCH(C29,$O$8:$O$17)))</f>
        <v>2</v>
      </c>
      <c r="D30" s="16">
        <f aca="true" t="shared" si="13" ref="D30:L30">IF(D28=0,"",INDEX($P$8:$P$17,MATCH(D29,$O$8:$O$17)))</f>
        <v>4</v>
      </c>
      <c r="E30" s="16">
        <f t="shared" si="13"/>
        <v>9</v>
      </c>
      <c r="F30" s="16">
        <f t="shared" si="13"/>
        <v>8</v>
      </c>
      <c r="G30" s="16">
        <f t="shared" si="13"/>
        <v>7</v>
      </c>
      <c r="H30" s="16">
        <f t="shared" si="13"/>
        <v>6</v>
      </c>
      <c r="I30" s="16">
        <f t="shared" si="13"/>
        <v>3</v>
      </c>
      <c r="J30" s="16">
        <f t="shared" si="13"/>
      </c>
      <c r="K30" s="16">
        <f t="shared" si="13"/>
      </c>
      <c r="L30" s="11">
        <f t="shared" si="13"/>
        <v>6</v>
      </c>
    </row>
    <row r="31" spans="1:12" ht="19.5" customHeight="1">
      <c r="A31" s="26"/>
      <c r="B31" s="3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24.75" customHeight="1">
      <c r="A32" s="210" t="s">
        <v>39</v>
      </c>
      <c r="B32" s="32" t="s">
        <v>0</v>
      </c>
      <c r="C32" s="81">
        <v>69</v>
      </c>
      <c r="D32" s="82">
        <v>81</v>
      </c>
      <c r="E32" s="82">
        <v>77</v>
      </c>
      <c r="F32" s="82">
        <v>69</v>
      </c>
      <c r="G32" s="82">
        <v>80</v>
      </c>
      <c r="H32" s="82">
        <v>67</v>
      </c>
      <c r="I32" s="82">
        <v>74</v>
      </c>
      <c r="J32" s="82"/>
      <c r="K32" s="82">
        <v>0</v>
      </c>
      <c r="L32" s="135">
        <v>63</v>
      </c>
    </row>
    <row r="33" spans="1:12" ht="24.75" customHeight="1">
      <c r="A33" s="211"/>
      <c r="B33" s="33" t="s">
        <v>1</v>
      </c>
      <c r="C33" s="7">
        <f>IF(C32=0,"",RANK(C32,$C32:$L32,0))</f>
        <v>5</v>
      </c>
      <c r="D33" s="7">
        <f aca="true" t="shared" si="14" ref="D33:L33">IF(D32=0,"",RANK(D32,$C32:$L32,0))</f>
        <v>1</v>
      </c>
      <c r="E33" s="7">
        <f t="shared" si="14"/>
        <v>3</v>
      </c>
      <c r="F33" s="7">
        <f t="shared" si="14"/>
        <v>5</v>
      </c>
      <c r="G33" s="7">
        <f t="shared" si="14"/>
        <v>2</v>
      </c>
      <c r="H33" s="7">
        <f t="shared" si="14"/>
        <v>7</v>
      </c>
      <c r="I33" s="7">
        <f t="shared" si="14"/>
        <v>4</v>
      </c>
      <c r="J33" s="7">
        <f t="shared" si="14"/>
      </c>
      <c r="K33" s="7">
        <f t="shared" si="14"/>
      </c>
      <c r="L33" s="9">
        <f t="shared" si="14"/>
        <v>8</v>
      </c>
    </row>
    <row r="34" spans="1:12" ht="24.75" customHeight="1">
      <c r="A34" s="212"/>
      <c r="B34" s="34" t="s">
        <v>2</v>
      </c>
      <c r="C34" s="16">
        <f>IF(C32=0,"",INDEX($P$8:$P$17,MATCH(C33,$O$8:$O$17)))</f>
        <v>5</v>
      </c>
      <c r="D34" s="16">
        <f aca="true" t="shared" si="15" ref="D34:L34">IF(D32=0,"",INDEX($P$8:$P$17,MATCH(D33,$O$8:$O$17)))</f>
        <v>9</v>
      </c>
      <c r="E34" s="16">
        <f t="shared" si="15"/>
        <v>7</v>
      </c>
      <c r="F34" s="16">
        <f t="shared" si="15"/>
        <v>5</v>
      </c>
      <c r="G34" s="16">
        <f t="shared" si="15"/>
        <v>8</v>
      </c>
      <c r="H34" s="16">
        <f t="shared" si="15"/>
        <v>3</v>
      </c>
      <c r="I34" s="16">
        <f t="shared" si="15"/>
        <v>6</v>
      </c>
      <c r="J34" s="16">
        <f t="shared" si="15"/>
      </c>
      <c r="K34" s="16">
        <f t="shared" si="15"/>
      </c>
      <c r="L34" s="11">
        <f t="shared" si="15"/>
        <v>2</v>
      </c>
    </row>
    <row r="35" spans="1:12" ht="19.5" customHeight="1">
      <c r="A35" s="26"/>
      <c r="B35" s="35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24.75" customHeight="1">
      <c r="A36" s="210" t="s">
        <v>5</v>
      </c>
      <c r="B36" s="39" t="s">
        <v>0</v>
      </c>
      <c r="C36" s="82">
        <v>75</v>
      </c>
      <c r="D36" s="82">
        <v>81</v>
      </c>
      <c r="E36" s="82">
        <v>71</v>
      </c>
      <c r="F36" s="82">
        <v>78</v>
      </c>
      <c r="G36" s="82">
        <v>70</v>
      </c>
      <c r="H36" s="82">
        <v>77</v>
      </c>
      <c r="I36" s="82">
        <v>62</v>
      </c>
      <c r="J36" s="82"/>
      <c r="K36" s="82">
        <v>0</v>
      </c>
      <c r="L36" s="135">
        <v>72</v>
      </c>
    </row>
    <row r="37" spans="1:12" ht="24.75" customHeight="1">
      <c r="A37" s="211"/>
      <c r="B37" s="40" t="s">
        <v>1</v>
      </c>
      <c r="C37" s="8">
        <f>IF(C36=0,"",RANK(C36,$C36:$L36,0))</f>
        <v>4</v>
      </c>
      <c r="D37" s="8">
        <f aca="true" t="shared" si="16" ref="D37:L37">IF(D36=0,"",RANK(D36,$C36:$L36,0))</f>
        <v>1</v>
      </c>
      <c r="E37" s="8">
        <f t="shared" si="16"/>
        <v>6</v>
      </c>
      <c r="F37" s="8">
        <f t="shared" si="16"/>
        <v>2</v>
      </c>
      <c r="G37" s="8">
        <f t="shared" si="16"/>
        <v>7</v>
      </c>
      <c r="H37" s="8">
        <f t="shared" si="16"/>
        <v>3</v>
      </c>
      <c r="I37" s="8">
        <f t="shared" si="16"/>
        <v>8</v>
      </c>
      <c r="J37" s="8">
        <f t="shared" si="16"/>
      </c>
      <c r="K37" s="8">
        <f t="shared" si="16"/>
      </c>
      <c r="L37" s="9">
        <f t="shared" si="16"/>
        <v>5</v>
      </c>
    </row>
    <row r="38" spans="1:12" ht="24.75" customHeight="1">
      <c r="A38" s="212"/>
      <c r="B38" s="41" t="s">
        <v>2</v>
      </c>
      <c r="C38" s="10">
        <f>IF(C36=0,"",INDEX($P$8:$P$17,MATCH(C37,$O$8:$O$17)))</f>
        <v>6</v>
      </c>
      <c r="D38" s="10">
        <f aca="true" t="shared" si="17" ref="D38:L38">IF(D36=0,"",INDEX($P$8:$P$17,MATCH(D37,$O$8:$O$17)))</f>
        <v>9</v>
      </c>
      <c r="E38" s="10">
        <f t="shared" si="17"/>
        <v>4</v>
      </c>
      <c r="F38" s="10">
        <f t="shared" si="17"/>
        <v>8</v>
      </c>
      <c r="G38" s="10">
        <f t="shared" si="17"/>
        <v>3</v>
      </c>
      <c r="H38" s="10">
        <f t="shared" si="17"/>
        <v>7</v>
      </c>
      <c r="I38" s="10">
        <f t="shared" si="17"/>
        <v>2</v>
      </c>
      <c r="J38" s="10">
        <f t="shared" si="17"/>
      </c>
      <c r="K38" s="10">
        <f t="shared" si="17"/>
      </c>
      <c r="L38" s="11">
        <f t="shared" si="17"/>
        <v>5</v>
      </c>
    </row>
    <row r="39" spans="1:12" ht="19.5" customHeight="1">
      <c r="A39" s="26"/>
      <c r="B39" s="35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24.75" customHeight="1">
      <c r="A40" s="210" t="s">
        <v>6</v>
      </c>
      <c r="B40" s="32" t="s">
        <v>0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/>
      <c r="K40" s="82">
        <v>0</v>
      </c>
      <c r="L40" s="135">
        <v>0</v>
      </c>
    </row>
    <row r="41" spans="1:12" ht="24.75" customHeight="1">
      <c r="A41" s="211"/>
      <c r="B41" s="33" t="s">
        <v>1</v>
      </c>
      <c r="C41" s="7">
        <f>IF(C40=0,"",RANK(C40,$C40:$L40,0))</f>
      </c>
      <c r="D41" s="7">
        <f aca="true" t="shared" si="18" ref="D41:L41">IF(D40=0,"",RANK(D40,$C40:$L40,0))</f>
      </c>
      <c r="E41" s="7">
        <f t="shared" si="18"/>
      </c>
      <c r="F41" s="7">
        <f t="shared" si="18"/>
      </c>
      <c r="G41" s="7">
        <f t="shared" si="18"/>
      </c>
      <c r="H41" s="7">
        <f t="shared" si="18"/>
      </c>
      <c r="I41" s="7">
        <f t="shared" si="18"/>
      </c>
      <c r="J41" s="7">
        <f t="shared" si="18"/>
      </c>
      <c r="K41" s="7">
        <f t="shared" si="18"/>
      </c>
      <c r="L41" s="9">
        <f t="shared" si="18"/>
      </c>
    </row>
    <row r="42" spans="1:12" ht="24.75" customHeight="1">
      <c r="A42" s="212"/>
      <c r="B42" s="34" t="s">
        <v>2</v>
      </c>
      <c r="C42" s="16">
        <f>IF(C40=0,"",INDEX($P$8:$P$17,MATCH(C41,$O$8:$O$17)))</f>
      </c>
      <c r="D42" s="16">
        <f aca="true" t="shared" si="19" ref="D42:L42">IF(D40=0,"",INDEX($P$8:$P$17,MATCH(D41,$O$8:$O$17)))</f>
      </c>
      <c r="E42" s="16">
        <f t="shared" si="19"/>
      </c>
      <c r="F42" s="16">
        <f t="shared" si="19"/>
      </c>
      <c r="G42" s="16">
        <f t="shared" si="19"/>
      </c>
      <c r="H42" s="16">
        <f t="shared" si="19"/>
      </c>
      <c r="I42" s="16">
        <f t="shared" si="19"/>
      </c>
      <c r="J42" s="16">
        <f t="shared" si="19"/>
      </c>
      <c r="K42" s="16">
        <f t="shared" si="19"/>
      </c>
      <c r="L42" s="11">
        <f t="shared" si="19"/>
      </c>
    </row>
    <row r="43" spans="1:12" ht="19.5" customHeight="1" hidden="1">
      <c r="A43" s="26"/>
      <c r="B43" s="35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24.75" customHeight="1" hidden="1">
      <c r="A44" s="210" t="s">
        <v>7</v>
      </c>
      <c r="B44" s="32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11"/>
      <c r="B45" s="33" t="s">
        <v>1</v>
      </c>
      <c r="C45" s="7">
        <f>IF(C44=0,"",RANK(C44,$C44:$L44,0))</f>
      </c>
      <c r="D45" s="7">
        <f aca="true" t="shared" si="20" ref="D45:L45">IF(D44=0,"",RANK(D44,$C44:$L44,0))</f>
      </c>
      <c r="E45" s="7">
        <f t="shared" si="20"/>
      </c>
      <c r="F45" s="7">
        <f t="shared" si="20"/>
      </c>
      <c r="G45" s="7">
        <f t="shared" si="20"/>
      </c>
      <c r="H45" s="7">
        <f t="shared" si="20"/>
      </c>
      <c r="I45" s="7">
        <f t="shared" si="20"/>
      </c>
      <c r="J45" s="7">
        <f t="shared" si="20"/>
      </c>
      <c r="K45" s="7">
        <f t="shared" si="20"/>
      </c>
      <c r="L45" s="9">
        <f t="shared" si="20"/>
      </c>
    </row>
    <row r="46" spans="1:12" ht="24.75" customHeight="1" hidden="1">
      <c r="A46" s="212"/>
      <c r="B46" s="34" t="s">
        <v>2</v>
      </c>
      <c r="C46" s="16">
        <f>IF(C44=0,"",INDEX($P$8:$P$17,MATCH(C45,$O$8:$O$17)))</f>
      </c>
      <c r="D46" s="16">
        <f aca="true" t="shared" si="21" ref="D46:L46">IF(D44=0,"",INDEX($P$8:$P$17,MATCH(D45,$O$8:$O$17)))</f>
      </c>
      <c r="E46" s="16">
        <f t="shared" si="21"/>
      </c>
      <c r="F46" s="16">
        <f t="shared" si="21"/>
      </c>
      <c r="G46" s="16">
        <f t="shared" si="21"/>
      </c>
      <c r="H46" s="16">
        <f t="shared" si="21"/>
      </c>
      <c r="I46" s="16">
        <f t="shared" si="21"/>
      </c>
      <c r="J46" s="16">
        <f t="shared" si="21"/>
      </c>
      <c r="K46" s="16">
        <f t="shared" si="21"/>
      </c>
      <c r="L46" s="11">
        <f t="shared" si="21"/>
      </c>
    </row>
  </sheetData>
  <sheetProtection password="C6EE" sheet="1" selectLockedCells="1"/>
  <mergeCells count="11">
    <mergeCell ref="A28:A30"/>
    <mergeCell ref="A1:L1"/>
    <mergeCell ref="A32:A34"/>
    <mergeCell ref="A36:A38"/>
    <mergeCell ref="A40:A42"/>
    <mergeCell ref="A44:A46"/>
    <mergeCell ref="A8:A10"/>
    <mergeCell ref="A12:A14"/>
    <mergeCell ref="A16:A18"/>
    <mergeCell ref="A20:A22"/>
    <mergeCell ref="A24:A26"/>
  </mergeCells>
  <conditionalFormatting sqref="C3:L4">
    <cfRule type="cellIs" priority="3" dxfId="16" operator="equal">
      <formula>0</formula>
    </cfRule>
  </conditionalFormatting>
  <conditionalFormatting sqref="C3:L4">
    <cfRule type="cellIs" priority="2" dxfId="16" operator="equal">
      <formula>0</formula>
    </cfRule>
  </conditionalFormatting>
  <conditionalFormatting sqref="C3:L4">
    <cfRule type="cellIs" priority="1" dxfId="16" operator="equal">
      <formula>0</formula>
    </cfRule>
  </conditionalFormatting>
  <printOptions horizont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52" r:id="rId2"/>
  <headerFooter>
    <oddFooter>&amp;L&amp;D&amp;C&amp;F&amp;R&amp;8Schneider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theme="5" tint="0.5999900102615356"/>
    <pageSetUpPr fitToPage="1"/>
  </sheetPr>
  <dimension ref="A1:P46"/>
  <sheetViews>
    <sheetView zoomScale="50" zoomScaleNormal="50" zoomScalePageLayoutView="0" workbookViewId="0" topLeftCell="A2">
      <selection activeCell="J36" sqref="J36"/>
    </sheetView>
  </sheetViews>
  <sheetFormatPr defaultColWidth="11.421875" defaultRowHeight="15"/>
  <cols>
    <col min="1" max="1" width="20.7109375" style="84" customWidth="1"/>
    <col min="2" max="2" width="25.7109375" style="125" customWidth="1"/>
    <col min="3" max="8" width="22.7109375" style="100" customWidth="1"/>
    <col min="9" max="9" width="22.7109375" style="100" hidden="1" customWidth="1"/>
    <col min="10" max="12" width="22.7109375" style="100" customWidth="1"/>
    <col min="13" max="14" width="11.421875" style="83" customWidth="1"/>
    <col min="15" max="16" width="11.421875" style="83" hidden="1" customWidth="1"/>
    <col min="17" max="16384" width="11.421875" style="83" customWidth="1"/>
  </cols>
  <sheetData>
    <row r="1" spans="1:12" ht="79.5" customHeight="1">
      <c r="A1" s="206" t="s">
        <v>64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2" ht="19.5" customHeight="1">
      <c r="B2" s="85" t="s">
        <v>3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6</v>
      </c>
      <c r="K2" s="86">
        <v>7</v>
      </c>
      <c r="L2" s="86">
        <v>8</v>
      </c>
    </row>
    <row r="3" spans="1:12" s="91" customFormat="1" ht="60.75">
      <c r="A3" s="87"/>
      <c r="B3" s="88" t="s">
        <v>27</v>
      </c>
      <c r="C3" s="89" t="str">
        <f>'Name Starter'!$A$15</f>
        <v>LWK / ACC / Bahn</v>
      </c>
      <c r="D3" s="89" t="str">
        <f>'Name Starter'!$A$18</f>
        <v>GSG / EWE / Heeren</v>
      </c>
      <c r="E3" s="89" t="str">
        <f>'Name Starter'!$A$21</f>
        <v>DZ.BK. / Wintermann / Brötje</v>
      </c>
      <c r="F3" s="89" t="str">
        <f>'Name Starter'!$A$24</f>
        <v>Stadt OL / Finanzamt OL</v>
      </c>
      <c r="G3" s="89" t="str">
        <f>'Name Starter'!$A$27</f>
        <v>BWV / Holzmann Haliburton</v>
      </c>
      <c r="H3" s="89" t="str">
        <f>'Name Starter'!$A$30</f>
        <v>Tele / Post / Plansekur 2</v>
      </c>
      <c r="I3" s="89">
        <f>'Name Starter'!$A$33</f>
        <v>0</v>
      </c>
      <c r="J3" s="89" t="str">
        <f>'Name Starter'!$A$6</f>
        <v>Nord LB / Dorma</v>
      </c>
      <c r="K3" s="89" t="str">
        <f>'Name Starter'!$A$9</f>
        <v>Tele / Post / Plansekur 1</v>
      </c>
      <c r="L3" s="143" t="str">
        <f>'Name Starter'!$A$12</f>
        <v>LzO / TVD / Hoffmann</v>
      </c>
    </row>
    <row r="4" spans="2:12" ht="39.75" customHeight="1">
      <c r="B4" s="92" t="s">
        <v>19</v>
      </c>
      <c r="C4" s="93" t="str">
        <f>'Name Starter'!$L$15</f>
        <v>Herbert Hasler</v>
      </c>
      <c r="D4" s="93" t="str">
        <f>'Name Starter'!$L$18</f>
        <v>Axel Villbrandt</v>
      </c>
      <c r="E4" s="93" t="str">
        <f>'Name Starter'!$L$21</f>
        <v>Reet Vainumöe</v>
      </c>
      <c r="F4" s="93" t="str">
        <f>'Name Starter'!$L$24</f>
        <v>Horst Hobbiesiefken</v>
      </c>
      <c r="G4" s="93" t="str">
        <f>'Name Starter'!$L$27</f>
        <v>Heiko Schmidt</v>
      </c>
      <c r="H4" s="93" t="str">
        <f>'Name Starter'!$L$30</f>
        <v>Gerd Helms</v>
      </c>
      <c r="I4" s="93">
        <f>'Name Starter'!$L$33</f>
        <v>0</v>
      </c>
      <c r="J4" s="93" t="str">
        <f>'Name Starter'!$L$6</f>
        <v>Michael Schlüter</v>
      </c>
      <c r="K4" s="93" t="str">
        <f>'Name Starter'!$L$9</f>
        <v>Andreas Rohde</v>
      </c>
      <c r="L4" s="144" t="str">
        <f>'Name Starter'!$L$12</f>
        <v>Tanja Hoffmann</v>
      </c>
    </row>
    <row r="5" spans="2:12" ht="24.75" customHeight="1">
      <c r="B5" s="92" t="s">
        <v>2</v>
      </c>
      <c r="C5" s="95">
        <f aca="true" t="shared" si="0" ref="C5:L5">IF(C8=0,0,SUM(C10,C14,C18,C22,C26,C30,C34,C38,C42,C46))</f>
        <v>47</v>
      </c>
      <c r="D5" s="95">
        <f t="shared" si="0"/>
        <v>50</v>
      </c>
      <c r="E5" s="95">
        <f t="shared" si="0"/>
        <v>38</v>
      </c>
      <c r="F5" s="95">
        <f t="shared" si="0"/>
        <v>49</v>
      </c>
      <c r="G5" s="95">
        <f t="shared" si="0"/>
        <v>49</v>
      </c>
      <c r="H5" s="95">
        <f t="shared" si="0"/>
        <v>2</v>
      </c>
      <c r="I5" s="95">
        <f t="shared" si="0"/>
        <v>0</v>
      </c>
      <c r="J5" s="95">
        <f t="shared" si="0"/>
        <v>0</v>
      </c>
      <c r="K5" s="95">
        <f t="shared" si="0"/>
        <v>56</v>
      </c>
      <c r="L5" s="130">
        <f t="shared" si="0"/>
        <v>57</v>
      </c>
    </row>
    <row r="6" spans="2:12" ht="24.75" customHeight="1">
      <c r="B6" s="96" t="s">
        <v>0</v>
      </c>
      <c r="C6" s="97">
        <f aca="true" t="shared" si="1" ref="C6:L6">IF(C8=0,0,SUM(C8,C12,C16,C20,C24,C28,C32,C36,C40,C44))</f>
        <v>570</v>
      </c>
      <c r="D6" s="97">
        <f t="shared" si="1"/>
        <v>586</v>
      </c>
      <c r="E6" s="97">
        <f t="shared" si="1"/>
        <v>532</v>
      </c>
      <c r="F6" s="97">
        <f t="shared" si="1"/>
        <v>557</v>
      </c>
      <c r="G6" s="97">
        <f t="shared" si="1"/>
        <v>581</v>
      </c>
      <c r="H6" s="97">
        <f t="shared" si="1"/>
        <v>59</v>
      </c>
      <c r="I6" s="97">
        <f t="shared" si="1"/>
        <v>0</v>
      </c>
      <c r="J6" s="97">
        <f t="shared" si="1"/>
        <v>0</v>
      </c>
      <c r="K6" s="97">
        <f t="shared" si="1"/>
        <v>594</v>
      </c>
      <c r="L6" s="131">
        <f t="shared" si="1"/>
        <v>590</v>
      </c>
    </row>
    <row r="7" ht="30" customHeight="1">
      <c r="B7" s="84"/>
    </row>
    <row r="8" spans="1:16" ht="24.75" customHeight="1">
      <c r="A8" s="207" t="s">
        <v>33</v>
      </c>
      <c r="B8" s="101" t="s">
        <v>0</v>
      </c>
      <c r="C8" s="81">
        <v>80</v>
      </c>
      <c r="D8" s="82">
        <v>73</v>
      </c>
      <c r="E8" s="82">
        <v>75</v>
      </c>
      <c r="F8" s="82">
        <v>64</v>
      </c>
      <c r="G8" s="82">
        <v>76</v>
      </c>
      <c r="H8" s="82">
        <v>59</v>
      </c>
      <c r="I8" s="82"/>
      <c r="J8" s="82">
        <v>0</v>
      </c>
      <c r="K8" s="82">
        <v>78</v>
      </c>
      <c r="L8" s="135">
        <v>82</v>
      </c>
      <c r="O8" s="83">
        <v>1</v>
      </c>
      <c r="P8" s="83">
        <v>9</v>
      </c>
    </row>
    <row r="9" spans="1:16" ht="24.75" customHeight="1">
      <c r="A9" s="208"/>
      <c r="B9" s="102" t="s">
        <v>1</v>
      </c>
      <c r="C9" s="103">
        <f>IF(C8=0,"",RANK(C8,$C8:$L8,0))</f>
        <v>2</v>
      </c>
      <c r="D9" s="103">
        <f>IF(D8=0,"",RANK(D8,$C8:$L8,0))</f>
        <v>6</v>
      </c>
      <c r="E9" s="103">
        <f>IF(E8=0,"",RANK(E8,$C8:$L8,0))</f>
        <v>5</v>
      </c>
      <c r="F9" s="103">
        <f aca="true" t="shared" si="2" ref="F9:L9">IF(F8=0,"",RANK(F8,$C8:$L8,0))</f>
        <v>7</v>
      </c>
      <c r="G9" s="103">
        <f t="shared" si="2"/>
        <v>4</v>
      </c>
      <c r="H9" s="103">
        <f t="shared" si="2"/>
        <v>8</v>
      </c>
      <c r="I9" s="103">
        <f t="shared" si="2"/>
      </c>
      <c r="J9" s="103">
        <f t="shared" si="2"/>
      </c>
      <c r="K9" s="103">
        <f t="shared" si="2"/>
        <v>3</v>
      </c>
      <c r="L9" s="104">
        <f t="shared" si="2"/>
        <v>1</v>
      </c>
      <c r="O9" s="83">
        <v>2</v>
      </c>
      <c r="P9" s="83">
        <v>8</v>
      </c>
    </row>
    <row r="10" spans="1:16" ht="24.75" customHeight="1">
      <c r="A10" s="209"/>
      <c r="B10" s="105" t="s">
        <v>2</v>
      </c>
      <c r="C10" s="106">
        <f>IF(C8=0,"",INDEX($P8:$P17,MATCH(C9,$O8:$O17)))</f>
        <v>8</v>
      </c>
      <c r="D10" s="106">
        <f>IF(D8=0,"",INDEX($P8:$P17,MATCH(D9,$O8:$O17)))</f>
        <v>4</v>
      </c>
      <c r="E10" s="106">
        <f>IF(E8=0,"",INDEX($P8:$P17,MATCH(E9,$O8:$O17)))</f>
        <v>5</v>
      </c>
      <c r="F10" s="106">
        <f aca="true" t="shared" si="3" ref="F10:L10">IF(F8=0,"",INDEX($P8:$P17,MATCH(F9,$O8:$O17)))</f>
        <v>3</v>
      </c>
      <c r="G10" s="106">
        <f t="shared" si="3"/>
        <v>6</v>
      </c>
      <c r="H10" s="106">
        <f t="shared" si="3"/>
        <v>2</v>
      </c>
      <c r="I10" s="106">
        <f t="shared" si="3"/>
      </c>
      <c r="J10" s="106">
        <f t="shared" si="3"/>
      </c>
      <c r="K10" s="106">
        <f t="shared" si="3"/>
        <v>7</v>
      </c>
      <c r="L10" s="107">
        <f t="shared" si="3"/>
        <v>9</v>
      </c>
      <c r="O10" s="83">
        <v>3</v>
      </c>
      <c r="P10" s="83">
        <v>7</v>
      </c>
    </row>
    <row r="11" spans="2:16" ht="19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O11" s="83">
        <v>4</v>
      </c>
      <c r="P11" s="83">
        <v>6</v>
      </c>
    </row>
    <row r="12" spans="1:16" ht="24.75" customHeight="1">
      <c r="A12" s="203" t="s">
        <v>34</v>
      </c>
      <c r="B12" s="110" t="s">
        <v>0</v>
      </c>
      <c r="C12" s="133">
        <v>73</v>
      </c>
      <c r="D12" s="134">
        <v>77</v>
      </c>
      <c r="E12" s="134">
        <v>62</v>
      </c>
      <c r="F12" s="134">
        <v>78</v>
      </c>
      <c r="G12" s="134">
        <v>66</v>
      </c>
      <c r="H12" s="134">
        <v>0</v>
      </c>
      <c r="I12" s="134"/>
      <c r="J12" s="134">
        <v>0</v>
      </c>
      <c r="K12" s="134">
        <v>77</v>
      </c>
      <c r="L12" s="136">
        <v>81</v>
      </c>
      <c r="O12" s="83">
        <v>5</v>
      </c>
      <c r="P12" s="83">
        <v>5</v>
      </c>
    </row>
    <row r="13" spans="1:16" ht="24.75" customHeight="1">
      <c r="A13" s="204"/>
      <c r="B13" s="111" t="s">
        <v>1</v>
      </c>
      <c r="C13" s="112">
        <f>IF(C12=0,"",RANK(C12,$C12:$L12,0))</f>
        <v>5</v>
      </c>
      <c r="D13" s="113">
        <f>IF(D12=0,"",RANK(D12,$C12:$L12,0))</f>
        <v>3</v>
      </c>
      <c r="E13" s="113">
        <f>IF(E12=0,"",RANK(E12,$C12:$L12,0))</f>
        <v>7</v>
      </c>
      <c r="F13" s="113">
        <f aca="true" t="shared" si="4" ref="F13:L13">IF(F12=0,"",RANK(F12,$C12:$L12,0))</f>
        <v>2</v>
      </c>
      <c r="G13" s="113">
        <f t="shared" si="4"/>
        <v>6</v>
      </c>
      <c r="H13" s="113">
        <f t="shared" si="4"/>
      </c>
      <c r="I13" s="113">
        <f t="shared" si="4"/>
      </c>
      <c r="J13" s="113">
        <f t="shared" si="4"/>
      </c>
      <c r="K13" s="113">
        <f t="shared" si="4"/>
        <v>3</v>
      </c>
      <c r="L13" s="114">
        <f t="shared" si="4"/>
        <v>1</v>
      </c>
      <c r="O13" s="83">
        <v>6</v>
      </c>
      <c r="P13" s="83">
        <v>4</v>
      </c>
    </row>
    <row r="14" spans="1:16" ht="24.75" customHeight="1">
      <c r="A14" s="205"/>
      <c r="B14" s="115" t="s">
        <v>2</v>
      </c>
      <c r="C14" s="116">
        <f>IF(C12=0,"",INDEX($P8:$P17,MATCH(C13,$O8:$O17)))</f>
        <v>5</v>
      </c>
      <c r="D14" s="117">
        <f>IF(D12=0,"",INDEX($P8:$P17,MATCH(D13,$O8:$O17)))</f>
        <v>7</v>
      </c>
      <c r="E14" s="117">
        <f aca="true" t="shared" si="5" ref="E14:L14">IF(E12=0,"",INDEX($P8:$P17,MATCH(E13,$O8:$O17)))</f>
        <v>3</v>
      </c>
      <c r="F14" s="117">
        <f t="shared" si="5"/>
        <v>8</v>
      </c>
      <c r="G14" s="117">
        <f t="shared" si="5"/>
        <v>4</v>
      </c>
      <c r="H14" s="117">
        <f t="shared" si="5"/>
      </c>
      <c r="I14" s="117">
        <f t="shared" si="5"/>
      </c>
      <c r="J14" s="117">
        <f t="shared" si="5"/>
      </c>
      <c r="K14" s="117">
        <f t="shared" si="5"/>
        <v>7</v>
      </c>
      <c r="L14" s="118">
        <f t="shared" si="5"/>
        <v>9</v>
      </c>
      <c r="O14" s="83">
        <v>7</v>
      </c>
      <c r="P14" s="83">
        <v>3</v>
      </c>
    </row>
    <row r="15" spans="2:16" ht="19.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O15" s="83">
        <v>8</v>
      </c>
      <c r="P15" s="83">
        <v>2</v>
      </c>
    </row>
    <row r="16" spans="1:16" ht="24.75" customHeight="1">
      <c r="A16" s="203" t="s">
        <v>35</v>
      </c>
      <c r="B16" s="165">
        <v>1</v>
      </c>
      <c r="C16" s="81">
        <v>74</v>
      </c>
      <c r="D16" s="82">
        <v>70</v>
      </c>
      <c r="E16" s="82">
        <v>65</v>
      </c>
      <c r="F16" s="82">
        <v>51</v>
      </c>
      <c r="G16" s="82">
        <v>72</v>
      </c>
      <c r="H16" s="82">
        <v>0</v>
      </c>
      <c r="I16" s="82"/>
      <c r="J16" s="82">
        <v>0</v>
      </c>
      <c r="K16" s="82">
        <v>80</v>
      </c>
      <c r="L16" s="135">
        <v>71</v>
      </c>
      <c r="O16" s="83">
        <v>9</v>
      </c>
      <c r="P16" s="83">
        <v>1</v>
      </c>
    </row>
    <row r="17" spans="1:16" ht="24.75" customHeight="1">
      <c r="A17" s="204"/>
      <c r="B17" s="102" t="s">
        <v>1</v>
      </c>
      <c r="C17" s="103">
        <f>IF(C16=0,"",RANK(C16,$C16:$L16,0))</f>
        <v>2</v>
      </c>
      <c r="D17" s="103">
        <f aca="true" t="shared" si="6" ref="D17:L17">IF(D16=0,"",RANK(D16,$C16:$L16,0))</f>
        <v>5</v>
      </c>
      <c r="E17" s="103">
        <f t="shared" si="6"/>
        <v>6</v>
      </c>
      <c r="F17" s="103">
        <f t="shared" si="6"/>
        <v>7</v>
      </c>
      <c r="G17" s="103">
        <f t="shared" si="6"/>
        <v>3</v>
      </c>
      <c r="H17" s="103">
        <f t="shared" si="6"/>
      </c>
      <c r="I17" s="103">
        <f t="shared" si="6"/>
      </c>
      <c r="J17" s="103">
        <f t="shared" si="6"/>
      </c>
      <c r="K17" s="103">
        <f t="shared" si="6"/>
        <v>1</v>
      </c>
      <c r="L17" s="104">
        <f t="shared" si="6"/>
        <v>4</v>
      </c>
      <c r="O17" s="83">
        <v>10</v>
      </c>
      <c r="P17" s="83">
        <v>0</v>
      </c>
    </row>
    <row r="18" spans="1:12" ht="24.75" customHeight="1">
      <c r="A18" s="205"/>
      <c r="B18" s="105" t="s">
        <v>2</v>
      </c>
      <c r="C18" s="119">
        <f>IF(C16=0,"",INDEX($P8:$P17,MATCH(C17,$O8:$O17)))</f>
        <v>8</v>
      </c>
      <c r="D18" s="119">
        <f aca="true" t="shared" si="7" ref="D18:L18">IF(D16=0,"",INDEX($P8:$P17,MATCH(D17,$O8:$O17)))</f>
        <v>5</v>
      </c>
      <c r="E18" s="119">
        <f t="shared" si="7"/>
        <v>4</v>
      </c>
      <c r="F18" s="119">
        <f t="shared" si="7"/>
        <v>3</v>
      </c>
      <c r="G18" s="119">
        <f t="shared" si="7"/>
        <v>7</v>
      </c>
      <c r="H18" s="119">
        <f t="shared" si="7"/>
      </c>
      <c r="I18" s="119">
        <f t="shared" si="7"/>
      </c>
      <c r="J18" s="119">
        <f t="shared" si="7"/>
      </c>
      <c r="K18" s="119">
        <f t="shared" si="7"/>
        <v>9</v>
      </c>
      <c r="L18" s="99">
        <f t="shared" si="7"/>
        <v>6</v>
      </c>
    </row>
    <row r="19" spans="1:12" ht="19.5" customHeight="1">
      <c r="A19" s="120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4.75" customHeight="1">
      <c r="A20" s="203" t="s">
        <v>36</v>
      </c>
      <c r="B20" s="101" t="s">
        <v>0</v>
      </c>
      <c r="C20" s="81">
        <v>69</v>
      </c>
      <c r="D20" s="82">
        <v>69</v>
      </c>
      <c r="E20" s="82">
        <v>53</v>
      </c>
      <c r="F20" s="82">
        <v>73</v>
      </c>
      <c r="G20" s="82">
        <v>69</v>
      </c>
      <c r="H20" s="82">
        <v>0</v>
      </c>
      <c r="I20" s="82"/>
      <c r="J20" s="82">
        <v>0</v>
      </c>
      <c r="K20" s="82">
        <v>72</v>
      </c>
      <c r="L20" s="135">
        <v>79</v>
      </c>
    </row>
    <row r="21" spans="1:12" ht="24.75" customHeight="1">
      <c r="A21" s="204"/>
      <c r="B21" s="102" t="s">
        <v>1</v>
      </c>
      <c r="C21" s="103">
        <f>IF(C20=0,"",RANK(C20,$C20:$L20,0))</f>
        <v>4</v>
      </c>
      <c r="D21" s="103">
        <f aca="true" t="shared" si="8" ref="D21:L21">IF(D20=0,"",RANK(D20,$C20:$L20,0))</f>
        <v>4</v>
      </c>
      <c r="E21" s="103">
        <f t="shared" si="8"/>
        <v>7</v>
      </c>
      <c r="F21" s="103">
        <f t="shared" si="8"/>
        <v>2</v>
      </c>
      <c r="G21" s="103">
        <f t="shared" si="8"/>
        <v>4</v>
      </c>
      <c r="H21" s="103">
        <f t="shared" si="8"/>
      </c>
      <c r="I21" s="103">
        <f t="shared" si="8"/>
      </c>
      <c r="J21" s="103">
        <f t="shared" si="8"/>
      </c>
      <c r="K21" s="103">
        <f t="shared" si="8"/>
        <v>3</v>
      </c>
      <c r="L21" s="104">
        <f t="shared" si="8"/>
        <v>1</v>
      </c>
    </row>
    <row r="22" spans="1:12" ht="24.75" customHeight="1">
      <c r="A22" s="205"/>
      <c r="B22" s="105" t="s">
        <v>2</v>
      </c>
      <c r="C22" s="119">
        <f>IF(C20=0,"",INDEX($P8:$P17,MATCH(C21,$O8:$O17)))</f>
        <v>6</v>
      </c>
      <c r="D22" s="119">
        <f aca="true" t="shared" si="9" ref="D22:L22">IF(D20=0,"",INDEX($P8:$P17,MATCH(D21,$O8:$O17)))</f>
        <v>6</v>
      </c>
      <c r="E22" s="119">
        <f t="shared" si="9"/>
        <v>3</v>
      </c>
      <c r="F22" s="119">
        <f t="shared" si="9"/>
        <v>8</v>
      </c>
      <c r="G22" s="119">
        <f t="shared" si="9"/>
        <v>6</v>
      </c>
      <c r="H22" s="119">
        <f t="shared" si="9"/>
      </c>
      <c r="I22" s="119">
        <f t="shared" si="9"/>
      </c>
      <c r="J22" s="119">
        <f t="shared" si="9"/>
      </c>
      <c r="K22" s="119">
        <f t="shared" si="9"/>
        <v>7</v>
      </c>
      <c r="L22" s="99">
        <f t="shared" si="9"/>
        <v>9</v>
      </c>
    </row>
    <row r="23" spans="1:12" ht="19.5" customHeight="1">
      <c r="A23" s="12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24.75" customHeight="1">
      <c r="A24" s="207" t="s">
        <v>37</v>
      </c>
      <c r="B24" s="101" t="s">
        <v>0</v>
      </c>
      <c r="C24" s="81">
        <v>67</v>
      </c>
      <c r="D24" s="82">
        <v>69</v>
      </c>
      <c r="E24" s="82">
        <v>64</v>
      </c>
      <c r="F24" s="82">
        <v>69</v>
      </c>
      <c r="G24" s="82">
        <v>83</v>
      </c>
      <c r="H24" s="82">
        <v>0</v>
      </c>
      <c r="I24" s="82"/>
      <c r="J24" s="82">
        <v>0</v>
      </c>
      <c r="K24" s="82">
        <v>78</v>
      </c>
      <c r="L24" s="135">
        <v>73</v>
      </c>
    </row>
    <row r="25" spans="1:12" ht="24.75" customHeight="1">
      <c r="A25" s="208"/>
      <c r="B25" s="102" t="s">
        <v>1</v>
      </c>
      <c r="C25" s="103">
        <f>IF(C24=0,"",RANK(C24,$C24:$L24,0))</f>
        <v>6</v>
      </c>
      <c r="D25" s="103">
        <f aca="true" t="shared" si="10" ref="D25:L25">IF(D24=0,"",RANK(D24,$C24:$L24,0))</f>
        <v>4</v>
      </c>
      <c r="E25" s="103">
        <f t="shared" si="10"/>
        <v>7</v>
      </c>
      <c r="F25" s="103">
        <f t="shared" si="10"/>
        <v>4</v>
      </c>
      <c r="G25" s="103">
        <f t="shared" si="10"/>
        <v>1</v>
      </c>
      <c r="H25" s="103">
        <f t="shared" si="10"/>
      </c>
      <c r="I25" s="103">
        <f t="shared" si="10"/>
      </c>
      <c r="J25" s="103">
        <f t="shared" si="10"/>
      </c>
      <c r="K25" s="103">
        <f t="shared" si="10"/>
        <v>2</v>
      </c>
      <c r="L25" s="104">
        <f t="shared" si="10"/>
        <v>3</v>
      </c>
    </row>
    <row r="26" spans="1:12" ht="24.75" customHeight="1">
      <c r="A26" s="209"/>
      <c r="B26" s="105" t="s">
        <v>2</v>
      </c>
      <c r="C26" s="119">
        <f>IF(C24=0,"",INDEX($P$8:$P$17,MATCH(C25,$O$8:$O$17)))</f>
        <v>4</v>
      </c>
      <c r="D26" s="119">
        <f aca="true" t="shared" si="11" ref="D26:L26">IF(D24=0,"",INDEX($P$8:$P$17,MATCH(D25,$O$8:$O$17)))</f>
        <v>6</v>
      </c>
      <c r="E26" s="119">
        <f t="shared" si="11"/>
        <v>3</v>
      </c>
      <c r="F26" s="119">
        <f t="shared" si="11"/>
        <v>6</v>
      </c>
      <c r="G26" s="119">
        <f t="shared" si="11"/>
        <v>9</v>
      </c>
      <c r="H26" s="119">
        <f t="shared" si="11"/>
      </c>
      <c r="I26" s="119">
        <f t="shared" si="11"/>
      </c>
      <c r="J26" s="119">
        <f t="shared" si="11"/>
      </c>
      <c r="K26" s="119">
        <f t="shared" si="11"/>
        <v>8</v>
      </c>
      <c r="L26" s="99">
        <f t="shared" si="11"/>
        <v>7</v>
      </c>
    </row>
    <row r="27" spans="1:12" ht="19.5" customHeight="1">
      <c r="A27" s="12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4.75" customHeight="1">
      <c r="A28" s="207" t="s">
        <v>38</v>
      </c>
      <c r="B28" s="101" t="s">
        <v>0</v>
      </c>
      <c r="C28" s="81">
        <v>57</v>
      </c>
      <c r="D28" s="82">
        <v>59</v>
      </c>
      <c r="E28" s="82">
        <v>73</v>
      </c>
      <c r="F28" s="82">
        <v>78</v>
      </c>
      <c r="G28" s="82">
        <v>67</v>
      </c>
      <c r="H28" s="82">
        <v>0</v>
      </c>
      <c r="I28" s="82"/>
      <c r="J28" s="82">
        <v>0</v>
      </c>
      <c r="K28" s="82">
        <v>69</v>
      </c>
      <c r="L28" s="135">
        <v>72</v>
      </c>
    </row>
    <row r="29" spans="1:12" ht="24.75" customHeight="1">
      <c r="A29" s="208"/>
      <c r="B29" s="102" t="s">
        <v>1</v>
      </c>
      <c r="C29" s="103">
        <f>IF(C28=0,"",RANK(C28,$C28:$L28,0))</f>
        <v>7</v>
      </c>
      <c r="D29" s="103">
        <f aca="true" t="shared" si="12" ref="D29:L29">IF(D28=0,"",RANK(D28,$C28:$L28,0))</f>
        <v>6</v>
      </c>
      <c r="E29" s="103">
        <f t="shared" si="12"/>
        <v>2</v>
      </c>
      <c r="F29" s="103">
        <f t="shared" si="12"/>
        <v>1</v>
      </c>
      <c r="G29" s="103">
        <f t="shared" si="12"/>
        <v>5</v>
      </c>
      <c r="H29" s="103">
        <f t="shared" si="12"/>
      </c>
      <c r="I29" s="103">
        <f t="shared" si="12"/>
      </c>
      <c r="J29" s="103">
        <f t="shared" si="12"/>
      </c>
      <c r="K29" s="103">
        <f t="shared" si="12"/>
        <v>4</v>
      </c>
      <c r="L29" s="104">
        <f t="shared" si="12"/>
        <v>3</v>
      </c>
    </row>
    <row r="30" spans="1:12" ht="24.75" customHeight="1">
      <c r="A30" s="209"/>
      <c r="B30" s="105" t="s">
        <v>2</v>
      </c>
      <c r="C30" s="119">
        <f>IF(C28=0,"",INDEX($P$8:$P$17,MATCH(C29,$O$8:$O$17)))</f>
        <v>3</v>
      </c>
      <c r="D30" s="119">
        <f aca="true" t="shared" si="13" ref="D30:L30">IF(D28=0,"",INDEX($P$8:$P$17,MATCH(D29,$O$8:$O$17)))</f>
        <v>4</v>
      </c>
      <c r="E30" s="119">
        <f t="shared" si="13"/>
        <v>8</v>
      </c>
      <c r="F30" s="119">
        <f t="shared" si="13"/>
        <v>9</v>
      </c>
      <c r="G30" s="119">
        <f t="shared" si="13"/>
        <v>5</v>
      </c>
      <c r="H30" s="119">
        <f t="shared" si="13"/>
      </c>
      <c r="I30" s="119">
        <f t="shared" si="13"/>
      </c>
      <c r="J30" s="119">
        <f t="shared" si="13"/>
      </c>
      <c r="K30" s="119">
        <f t="shared" si="13"/>
        <v>6</v>
      </c>
      <c r="L30" s="99">
        <f t="shared" si="13"/>
        <v>7</v>
      </c>
    </row>
    <row r="31" spans="1:12" ht="19.5" customHeight="1">
      <c r="A31" s="12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4.75" customHeight="1">
      <c r="A32" s="207" t="s">
        <v>39</v>
      </c>
      <c r="B32" s="101" t="s">
        <v>0</v>
      </c>
      <c r="C32" s="81">
        <v>68</v>
      </c>
      <c r="D32" s="82">
        <v>85</v>
      </c>
      <c r="E32" s="82">
        <v>77</v>
      </c>
      <c r="F32" s="82">
        <v>68</v>
      </c>
      <c r="G32" s="82">
        <v>76</v>
      </c>
      <c r="H32" s="82">
        <v>0</v>
      </c>
      <c r="I32" s="82"/>
      <c r="J32" s="82">
        <v>0</v>
      </c>
      <c r="K32" s="82">
        <v>77</v>
      </c>
      <c r="L32" s="135">
        <v>68</v>
      </c>
    </row>
    <row r="33" spans="1:12" ht="24.75" customHeight="1">
      <c r="A33" s="208"/>
      <c r="B33" s="102" t="s">
        <v>1</v>
      </c>
      <c r="C33" s="103">
        <f>IF(C32=0,"",RANK(C32,$C32:$L32,0))</f>
        <v>5</v>
      </c>
      <c r="D33" s="103">
        <f aca="true" t="shared" si="14" ref="D33:L33">IF(D32=0,"",RANK(D32,$C32:$L32,0))</f>
        <v>1</v>
      </c>
      <c r="E33" s="103">
        <f t="shared" si="14"/>
        <v>2</v>
      </c>
      <c r="F33" s="103">
        <f t="shared" si="14"/>
        <v>5</v>
      </c>
      <c r="G33" s="103">
        <f t="shared" si="14"/>
        <v>4</v>
      </c>
      <c r="H33" s="103">
        <f t="shared" si="14"/>
      </c>
      <c r="I33" s="103">
        <f t="shared" si="14"/>
      </c>
      <c r="J33" s="103">
        <f t="shared" si="14"/>
      </c>
      <c r="K33" s="103">
        <f t="shared" si="14"/>
        <v>2</v>
      </c>
      <c r="L33" s="104">
        <f t="shared" si="14"/>
        <v>5</v>
      </c>
    </row>
    <row r="34" spans="1:12" ht="24.75" customHeight="1">
      <c r="A34" s="209"/>
      <c r="B34" s="105" t="s">
        <v>2</v>
      </c>
      <c r="C34" s="119">
        <f>IF(C32=0,"",INDEX($P$8:$P$17,MATCH(C33,$O$8:$O$17)))</f>
        <v>5</v>
      </c>
      <c r="D34" s="119">
        <f aca="true" t="shared" si="15" ref="D34:L34">IF(D32=0,"",INDEX($P$8:$P$17,MATCH(D33,$O$8:$O$17)))</f>
        <v>9</v>
      </c>
      <c r="E34" s="119">
        <f t="shared" si="15"/>
        <v>8</v>
      </c>
      <c r="F34" s="119">
        <f t="shared" si="15"/>
        <v>5</v>
      </c>
      <c r="G34" s="119">
        <f t="shared" si="15"/>
        <v>6</v>
      </c>
      <c r="H34" s="119">
        <f t="shared" si="15"/>
      </c>
      <c r="I34" s="119">
        <f t="shared" si="15"/>
      </c>
      <c r="J34" s="119">
        <f t="shared" si="15"/>
      </c>
      <c r="K34" s="119">
        <f t="shared" si="15"/>
        <v>8</v>
      </c>
      <c r="L34" s="99">
        <f t="shared" si="15"/>
        <v>5</v>
      </c>
    </row>
    <row r="35" spans="1:12" ht="19.5" customHeight="1">
      <c r="A35" s="12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24.75" customHeight="1">
      <c r="A36" s="207" t="s">
        <v>5</v>
      </c>
      <c r="B36" s="101" t="s">
        <v>0</v>
      </c>
      <c r="C36" s="81">
        <v>82</v>
      </c>
      <c r="D36" s="82">
        <v>84</v>
      </c>
      <c r="E36" s="82">
        <v>63</v>
      </c>
      <c r="F36" s="82">
        <v>76</v>
      </c>
      <c r="G36" s="82">
        <v>72</v>
      </c>
      <c r="H36" s="82">
        <v>0</v>
      </c>
      <c r="I36" s="82"/>
      <c r="J36" s="82">
        <v>0</v>
      </c>
      <c r="K36" s="82">
        <v>63</v>
      </c>
      <c r="L36" s="135">
        <v>64</v>
      </c>
    </row>
    <row r="37" spans="1:12" ht="24.75" customHeight="1">
      <c r="A37" s="208"/>
      <c r="B37" s="102" t="s">
        <v>1</v>
      </c>
      <c r="C37" s="103">
        <f>IF(C36=0,"",RANK(C36,$C36:$L36,0))</f>
        <v>2</v>
      </c>
      <c r="D37" s="123">
        <f aca="true" t="shared" si="16" ref="D37:L37">IF(D36=0,"",RANK(D36,$C36:$L36,0))</f>
        <v>1</v>
      </c>
      <c r="E37" s="123">
        <f t="shared" si="16"/>
        <v>6</v>
      </c>
      <c r="F37" s="123">
        <f t="shared" si="16"/>
        <v>3</v>
      </c>
      <c r="G37" s="123">
        <f t="shared" si="16"/>
        <v>4</v>
      </c>
      <c r="H37" s="123">
        <f t="shared" si="16"/>
      </c>
      <c r="I37" s="123">
        <f t="shared" si="16"/>
      </c>
      <c r="J37" s="123">
        <f t="shared" si="16"/>
      </c>
      <c r="K37" s="123">
        <f t="shared" si="16"/>
        <v>6</v>
      </c>
      <c r="L37" s="104">
        <f t="shared" si="16"/>
        <v>5</v>
      </c>
    </row>
    <row r="38" spans="1:12" ht="24.75" customHeight="1">
      <c r="A38" s="209"/>
      <c r="B38" s="105" t="s">
        <v>2</v>
      </c>
      <c r="C38" s="119">
        <f>IF(C36=0,"",INDEX($P$8:$P$17,MATCH(C37,$O$8:$O$17)))</f>
        <v>8</v>
      </c>
      <c r="D38" s="98">
        <f aca="true" t="shared" si="17" ref="D38:L38">IF(D36=0,"",INDEX($P$8:$P$17,MATCH(D37,$O$8:$O$17)))</f>
        <v>9</v>
      </c>
      <c r="E38" s="98">
        <f t="shared" si="17"/>
        <v>4</v>
      </c>
      <c r="F38" s="98">
        <f t="shared" si="17"/>
        <v>7</v>
      </c>
      <c r="G38" s="98">
        <f t="shared" si="17"/>
        <v>6</v>
      </c>
      <c r="H38" s="98">
        <f t="shared" si="17"/>
      </c>
      <c r="I38" s="98">
        <f t="shared" si="17"/>
      </c>
      <c r="J38" s="98">
        <f t="shared" si="17"/>
      </c>
      <c r="K38" s="98">
        <f t="shared" si="17"/>
        <v>4</v>
      </c>
      <c r="L38" s="99">
        <f t="shared" si="17"/>
        <v>5</v>
      </c>
    </row>
    <row r="39" spans="1:12" ht="19.5" customHeight="1">
      <c r="A39" s="120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4.75" customHeight="1">
      <c r="A40" s="207" t="s">
        <v>6</v>
      </c>
      <c r="B40" s="101" t="s">
        <v>0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/>
      <c r="J40" s="82">
        <v>0</v>
      </c>
      <c r="K40" s="82">
        <v>0</v>
      </c>
      <c r="L40" s="135">
        <v>0</v>
      </c>
    </row>
    <row r="41" spans="1:12" ht="24.75" customHeight="1">
      <c r="A41" s="208"/>
      <c r="B41" s="102" t="s">
        <v>1</v>
      </c>
      <c r="C41" s="103">
        <f>IF(C40=0,"",RANK(C40,$C40:$L40,0))</f>
      </c>
      <c r="D41" s="103">
        <f aca="true" t="shared" si="18" ref="D41:L41">IF(D40=0,"",RANK(D40,$C40:$L40,0))</f>
      </c>
      <c r="E41" s="103">
        <f t="shared" si="18"/>
      </c>
      <c r="F41" s="103">
        <f t="shared" si="18"/>
      </c>
      <c r="G41" s="103">
        <f t="shared" si="18"/>
      </c>
      <c r="H41" s="103">
        <f t="shared" si="18"/>
      </c>
      <c r="I41" s="103">
        <f t="shared" si="18"/>
      </c>
      <c r="J41" s="103">
        <f t="shared" si="18"/>
      </c>
      <c r="K41" s="103">
        <f t="shared" si="18"/>
      </c>
      <c r="L41" s="104">
        <f t="shared" si="18"/>
      </c>
    </row>
    <row r="42" spans="1:12" ht="24.75" customHeight="1">
      <c r="A42" s="209"/>
      <c r="B42" s="105" t="s">
        <v>2</v>
      </c>
      <c r="C42" s="119">
        <f>IF(C40=0,"",INDEX($P$8:$P$17,MATCH(C41,$O$8:$O$17)))</f>
      </c>
      <c r="D42" s="119">
        <f aca="true" t="shared" si="19" ref="D42:L42">IF(D40=0,"",INDEX($P$8:$P$17,MATCH(D41,$O$8:$O$17)))</f>
      </c>
      <c r="E42" s="119">
        <f t="shared" si="19"/>
      </c>
      <c r="F42" s="119">
        <f t="shared" si="19"/>
      </c>
      <c r="G42" s="119">
        <f t="shared" si="19"/>
      </c>
      <c r="H42" s="119">
        <f t="shared" si="19"/>
      </c>
      <c r="I42" s="119">
        <f t="shared" si="19"/>
      </c>
      <c r="J42" s="119">
        <f t="shared" si="19"/>
      </c>
      <c r="K42" s="119">
        <f t="shared" si="19"/>
      </c>
      <c r="L42" s="99">
        <f t="shared" si="19"/>
      </c>
    </row>
    <row r="43" spans="1:12" ht="19.5" customHeight="1" hidden="1">
      <c r="A43" s="120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4.75" customHeight="1" hidden="1">
      <c r="A44" s="207" t="s">
        <v>7</v>
      </c>
      <c r="B44" s="101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8"/>
      <c r="B45" s="102" t="s">
        <v>1</v>
      </c>
      <c r="C45" s="103">
        <f>IF(C44=0,"",RANK(C44,$C44:$L44,0))</f>
      </c>
      <c r="D45" s="103">
        <f aca="true" t="shared" si="20" ref="D45:L45">IF(D44=0,"",RANK(D44,$C44:$L44,0))</f>
      </c>
      <c r="E45" s="103">
        <f t="shared" si="20"/>
      </c>
      <c r="F45" s="103">
        <f t="shared" si="20"/>
      </c>
      <c r="G45" s="103">
        <f t="shared" si="20"/>
      </c>
      <c r="H45" s="103">
        <f t="shared" si="20"/>
      </c>
      <c r="I45" s="103">
        <f t="shared" si="20"/>
      </c>
      <c r="J45" s="103">
        <f t="shared" si="20"/>
      </c>
      <c r="K45" s="103">
        <f t="shared" si="20"/>
      </c>
      <c r="L45" s="104">
        <f t="shared" si="20"/>
      </c>
    </row>
    <row r="46" spans="1:12" ht="24.75" customHeight="1" hidden="1">
      <c r="A46" s="209"/>
      <c r="B46" s="105" t="s">
        <v>2</v>
      </c>
      <c r="C46" s="119">
        <f>IF(C44=0,"",INDEX($P$8:$P$17,MATCH(C45,$O$8:$O$17)))</f>
      </c>
      <c r="D46" s="119">
        <f aca="true" t="shared" si="21" ref="D46:L46">IF(D44=0,"",INDEX($P$8:$P$17,MATCH(D45,$O$8:$O$17)))</f>
      </c>
      <c r="E46" s="119">
        <f t="shared" si="21"/>
      </c>
      <c r="F46" s="119">
        <f t="shared" si="21"/>
      </c>
      <c r="G46" s="119">
        <f t="shared" si="21"/>
      </c>
      <c r="H46" s="119">
        <f t="shared" si="21"/>
      </c>
      <c r="I46" s="119">
        <f t="shared" si="21"/>
      </c>
      <c r="J46" s="119">
        <f t="shared" si="21"/>
      </c>
      <c r="K46" s="119">
        <f t="shared" si="21"/>
      </c>
      <c r="L46" s="99">
        <f t="shared" si="21"/>
      </c>
    </row>
  </sheetData>
  <sheetProtection password="C6EE" sheet="1" selectLockedCells="1"/>
  <mergeCells count="11">
    <mergeCell ref="A28:A30"/>
    <mergeCell ref="A1:L1"/>
    <mergeCell ref="A32:A34"/>
    <mergeCell ref="A36:A38"/>
    <mergeCell ref="A40:A42"/>
    <mergeCell ref="A44:A46"/>
    <mergeCell ref="A8:A10"/>
    <mergeCell ref="A12:A14"/>
    <mergeCell ref="A16:A18"/>
    <mergeCell ref="A20:A22"/>
    <mergeCell ref="A24:A26"/>
  </mergeCells>
  <conditionalFormatting sqref="C3:L4">
    <cfRule type="cellIs" priority="2" dxfId="16" operator="equal">
      <formula>0</formula>
    </cfRule>
  </conditionalFormatting>
  <conditionalFormatting sqref="C3:L4">
    <cfRule type="cellIs" priority="1" dxfId="16" operator="equal">
      <formula>0</formula>
    </cfRule>
  </conditionalFormatting>
  <printOptions horizont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52" r:id="rId2"/>
  <headerFooter>
    <oddFooter>&amp;L&amp;D&amp;C&amp;F&amp;R&amp;8Schneider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theme="5" tint="0.7999799847602844"/>
    <pageSetUpPr fitToPage="1"/>
  </sheetPr>
  <dimension ref="A1:P46"/>
  <sheetViews>
    <sheetView zoomScale="50" zoomScaleNormal="50" zoomScalePageLayoutView="0" workbookViewId="0" topLeftCell="A2">
      <selection activeCell="F40" sqref="F40"/>
    </sheetView>
  </sheetViews>
  <sheetFormatPr defaultColWidth="11.421875" defaultRowHeight="15"/>
  <cols>
    <col min="1" max="1" width="20.7109375" style="84" customWidth="1"/>
    <col min="2" max="2" width="25.7109375" style="125" customWidth="1"/>
    <col min="3" max="7" width="22.7109375" style="100" customWidth="1"/>
    <col min="8" max="8" width="22.7109375" style="100" hidden="1" customWidth="1"/>
    <col min="9" max="12" width="22.7109375" style="100" customWidth="1"/>
    <col min="13" max="14" width="11.421875" style="83" customWidth="1"/>
    <col min="15" max="16" width="11.421875" style="83" hidden="1" customWidth="1"/>
    <col min="17" max="16384" width="11.421875" style="83" customWidth="1"/>
  </cols>
  <sheetData>
    <row r="1" spans="1:12" ht="79.5" customHeight="1">
      <c r="A1" s="206" t="s">
        <v>65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2" ht="19.5" customHeight="1">
      <c r="B2" s="85" t="s">
        <v>3</v>
      </c>
      <c r="C2" s="86">
        <v>1</v>
      </c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6</v>
      </c>
      <c r="J2" s="86">
        <v>7</v>
      </c>
      <c r="K2" s="86">
        <v>8</v>
      </c>
      <c r="L2" s="86">
        <v>9</v>
      </c>
    </row>
    <row r="3" spans="1:12" s="91" customFormat="1" ht="60.75">
      <c r="A3" s="87"/>
      <c r="B3" s="88" t="s">
        <v>26</v>
      </c>
      <c r="C3" s="89" t="str">
        <f>'Name Starter'!$A$18</f>
        <v>GSG / EWE / Heeren</v>
      </c>
      <c r="D3" s="89" t="str">
        <f>'Name Starter'!$A$21</f>
        <v>DZ.BK. / Wintermann / Brötje</v>
      </c>
      <c r="E3" s="89" t="str">
        <f>'Name Starter'!$A$24</f>
        <v>Stadt OL / Finanzamt OL</v>
      </c>
      <c r="F3" s="89" t="str">
        <f>'Name Starter'!$A$27</f>
        <v>BWV / Holzmann Haliburton</v>
      </c>
      <c r="G3" s="89" t="str">
        <f>'Name Starter'!$A$30</f>
        <v>Tele / Post / Plansekur 2</v>
      </c>
      <c r="H3" s="89">
        <f>'Name Starter'!$A$33</f>
        <v>0</v>
      </c>
      <c r="I3" s="89" t="str">
        <f>'Name Starter'!$A$6</f>
        <v>Nord LB / Dorma</v>
      </c>
      <c r="J3" s="89" t="str">
        <f>'Name Starter'!$A$9</f>
        <v>Tele / Post / Plansekur 1</v>
      </c>
      <c r="K3" s="89" t="str">
        <f>'Name Starter'!$A$12</f>
        <v>LzO / TVD / Hoffmann</v>
      </c>
      <c r="L3" s="143" t="str">
        <f>'Name Starter'!$A$15</f>
        <v>LWK / ACC / Bahn</v>
      </c>
    </row>
    <row r="4" spans="2:12" ht="39.75" customHeight="1">
      <c r="B4" s="92" t="s">
        <v>19</v>
      </c>
      <c r="C4" s="93" t="str">
        <f>'Name Starter'!$O$18</f>
        <v>Holger Kleindick</v>
      </c>
      <c r="D4" s="93" t="str">
        <f>'Name Starter'!$O$21</f>
        <v>Gerold Rowold</v>
      </c>
      <c r="E4" s="93" t="str">
        <f>'Name Starter'!$O$24</f>
        <v>Oliver Fischer</v>
      </c>
      <c r="F4" s="93" t="str">
        <f>'Name Starter'!$O$27</f>
        <v>Karl Heinz Recknagel</v>
      </c>
      <c r="G4" s="93" t="str">
        <f>'Name Starter'!$O$30</f>
        <v>Jens Künken</v>
      </c>
      <c r="H4" s="93">
        <f>'Name Starter'!$O$33</f>
        <v>0</v>
      </c>
      <c r="I4" s="93" t="str">
        <f>'Name Starter'!$O$6</f>
        <v>Werner Dahms</v>
      </c>
      <c r="J4" s="93" t="str">
        <f>'Name Starter'!$O$9</f>
        <v>Tobias Rohde</v>
      </c>
      <c r="K4" s="93" t="str">
        <f>'Name Starter'!$O$12</f>
        <v>Nils Spatz</v>
      </c>
      <c r="L4" s="144" t="str">
        <f>'Name Starter'!$O$15</f>
        <v>Edgar Gietz</v>
      </c>
    </row>
    <row r="5" spans="2:12" ht="24.75" customHeight="1">
      <c r="B5" s="92" t="s">
        <v>2</v>
      </c>
      <c r="C5" s="95">
        <f aca="true" t="shared" si="0" ref="C5:L5">IF(C8=0,0,SUM(C10,C14,C18,C22,C26,C30,C34,C38,C42,C46))</f>
        <v>50</v>
      </c>
      <c r="D5" s="95">
        <f t="shared" si="0"/>
        <v>46</v>
      </c>
      <c r="E5" s="95">
        <f t="shared" si="0"/>
        <v>0</v>
      </c>
      <c r="F5" s="95">
        <f t="shared" si="0"/>
        <v>45</v>
      </c>
      <c r="G5" s="95">
        <f t="shared" si="0"/>
        <v>48</v>
      </c>
      <c r="H5" s="95">
        <f t="shared" si="0"/>
        <v>0</v>
      </c>
      <c r="I5" s="95">
        <f t="shared" si="0"/>
        <v>0</v>
      </c>
      <c r="J5" s="95">
        <f t="shared" si="0"/>
        <v>55</v>
      </c>
      <c r="K5" s="95">
        <f t="shared" si="0"/>
        <v>56</v>
      </c>
      <c r="L5" s="130">
        <f t="shared" si="0"/>
        <v>40</v>
      </c>
    </row>
    <row r="6" spans="2:12" ht="24.75" customHeight="1">
      <c r="B6" s="96" t="s">
        <v>0</v>
      </c>
      <c r="C6" s="97">
        <f aca="true" t="shared" si="1" ref="C6:L6">IF(C8=0,0,SUM(C8,C12,C16,C20,C24,C28,C32,C36,C40,C44))</f>
        <v>608</v>
      </c>
      <c r="D6" s="97">
        <f t="shared" si="1"/>
        <v>580</v>
      </c>
      <c r="E6" s="97">
        <f t="shared" si="1"/>
        <v>0</v>
      </c>
      <c r="F6" s="97">
        <f t="shared" si="1"/>
        <v>576</v>
      </c>
      <c r="G6" s="97">
        <f t="shared" si="1"/>
        <v>579</v>
      </c>
      <c r="H6" s="97">
        <f t="shared" si="1"/>
        <v>0</v>
      </c>
      <c r="I6" s="97">
        <f t="shared" si="1"/>
        <v>0</v>
      </c>
      <c r="J6" s="97">
        <f t="shared" si="1"/>
        <v>613</v>
      </c>
      <c r="K6" s="97">
        <f t="shared" si="1"/>
        <v>609</v>
      </c>
      <c r="L6" s="131">
        <f t="shared" si="1"/>
        <v>560</v>
      </c>
    </row>
    <row r="7" ht="30" customHeight="1">
      <c r="B7" s="84"/>
    </row>
    <row r="8" spans="1:16" ht="24.75" customHeight="1">
      <c r="A8" s="207" t="s">
        <v>33</v>
      </c>
      <c r="B8" s="101" t="s">
        <v>0</v>
      </c>
      <c r="C8" s="81">
        <v>84</v>
      </c>
      <c r="D8" s="82">
        <v>71</v>
      </c>
      <c r="E8" s="82">
        <v>0</v>
      </c>
      <c r="F8" s="82">
        <v>69</v>
      </c>
      <c r="G8" s="82">
        <v>77</v>
      </c>
      <c r="H8" s="82"/>
      <c r="I8" s="82">
        <v>0</v>
      </c>
      <c r="J8" s="82">
        <v>69</v>
      </c>
      <c r="K8" s="82">
        <v>73</v>
      </c>
      <c r="L8" s="135">
        <v>64</v>
      </c>
      <c r="O8" s="83">
        <v>1</v>
      </c>
      <c r="P8" s="83">
        <v>9</v>
      </c>
    </row>
    <row r="9" spans="1:16" ht="24.75" customHeight="1">
      <c r="A9" s="208"/>
      <c r="B9" s="102" t="s">
        <v>1</v>
      </c>
      <c r="C9" s="103">
        <f>IF(C8=0,"",RANK(C8,$C8:$L8,0))</f>
        <v>1</v>
      </c>
      <c r="D9" s="103">
        <f>IF(D8=0,"",RANK(D8,$C8:$L8,0))</f>
        <v>4</v>
      </c>
      <c r="E9" s="103">
        <f>IF(E8=0,"",RANK(E8,$C8:$L8,0))</f>
      </c>
      <c r="F9" s="103">
        <f aca="true" t="shared" si="2" ref="F9:L9">IF(F8=0,"",RANK(F8,$C8:$L8,0))</f>
        <v>5</v>
      </c>
      <c r="G9" s="103">
        <f t="shared" si="2"/>
        <v>2</v>
      </c>
      <c r="H9" s="103">
        <f t="shared" si="2"/>
      </c>
      <c r="I9" s="103">
        <f t="shared" si="2"/>
      </c>
      <c r="J9" s="103">
        <f t="shared" si="2"/>
        <v>5</v>
      </c>
      <c r="K9" s="103">
        <f t="shared" si="2"/>
        <v>3</v>
      </c>
      <c r="L9" s="104">
        <f t="shared" si="2"/>
        <v>7</v>
      </c>
      <c r="O9" s="83">
        <v>2</v>
      </c>
      <c r="P9" s="83">
        <v>8</v>
      </c>
    </row>
    <row r="10" spans="1:16" ht="24.75" customHeight="1">
      <c r="A10" s="209"/>
      <c r="B10" s="105" t="s">
        <v>2</v>
      </c>
      <c r="C10" s="106">
        <f>IF(C8=0,"",INDEX($P8:$P17,MATCH(C9,$O8:$O17)))</f>
        <v>9</v>
      </c>
      <c r="D10" s="106">
        <f>IF(D8=0,"",INDEX($P8:$P17,MATCH(D9,$O8:$O17)))</f>
        <v>6</v>
      </c>
      <c r="E10" s="106">
        <f>IF(E8=0,"",INDEX($P8:$P17,MATCH(E9,$O8:$O17)))</f>
      </c>
      <c r="F10" s="106">
        <f aca="true" t="shared" si="3" ref="F10:L10">IF(F8=0,"",INDEX($P8:$P17,MATCH(F9,$O8:$O17)))</f>
        <v>5</v>
      </c>
      <c r="G10" s="106">
        <f t="shared" si="3"/>
        <v>8</v>
      </c>
      <c r="H10" s="106">
        <f t="shared" si="3"/>
      </c>
      <c r="I10" s="106">
        <f t="shared" si="3"/>
      </c>
      <c r="J10" s="106">
        <f t="shared" si="3"/>
        <v>5</v>
      </c>
      <c r="K10" s="106">
        <f t="shared" si="3"/>
        <v>7</v>
      </c>
      <c r="L10" s="107">
        <f t="shared" si="3"/>
        <v>3</v>
      </c>
      <c r="O10" s="83">
        <v>3</v>
      </c>
      <c r="P10" s="83">
        <v>7</v>
      </c>
    </row>
    <row r="11" spans="2:16" ht="19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O11" s="83">
        <v>4</v>
      </c>
      <c r="P11" s="83">
        <v>6</v>
      </c>
    </row>
    <row r="12" spans="1:16" ht="24.75" customHeight="1">
      <c r="A12" s="203" t="s">
        <v>34</v>
      </c>
      <c r="B12" s="110" t="s">
        <v>0</v>
      </c>
      <c r="C12" s="133">
        <v>80</v>
      </c>
      <c r="D12" s="134">
        <v>80</v>
      </c>
      <c r="E12" s="134">
        <v>0</v>
      </c>
      <c r="F12" s="134">
        <v>72</v>
      </c>
      <c r="G12" s="134">
        <v>61</v>
      </c>
      <c r="H12" s="134"/>
      <c r="I12" s="134">
        <v>0</v>
      </c>
      <c r="J12" s="134">
        <v>71</v>
      </c>
      <c r="K12" s="134">
        <v>84</v>
      </c>
      <c r="L12" s="136">
        <v>83</v>
      </c>
      <c r="O12" s="83">
        <v>5</v>
      </c>
      <c r="P12" s="83">
        <v>5</v>
      </c>
    </row>
    <row r="13" spans="1:16" ht="24.75" customHeight="1">
      <c r="A13" s="204"/>
      <c r="B13" s="111" t="s">
        <v>1</v>
      </c>
      <c r="C13" s="112">
        <f>IF(C12=0,"",RANK(C12,$C12:$L12,0))</f>
        <v>3</v>
      </c>
      <c r="D13" s="113">
        <f>IF(D12=0,"",RANK(D12,$C12:$L12,0))</f>
        <v>3</v>
      </c>
      <c r="E13" s="113">
        <f>IF(E12=0,"",RANK(E12,$C12:$L12,0))</f>
      </c>
      <c r="F13" s="113">
        <f aca="true" t="shared" si="4" ref="F13:L13">IF(F12=0,"",RANK(F12,$C12:$L12,0))</f>
        <v>5</v>
      </c>
      <c r="G13" s="113">
        <f t="shared" si="4"/>
        <v>7</v>
      </c>
      <c r="H13" s="113">
        <f t="shared" si="4"/>
      </c>
      <c r="I13" s="113">
        <f t="shared" si="4"/>
      </c>
      <c r="J13" s="113">
        <f t="shared" si="4"/>
        <v>6</v>
      </c>
      <c r="K13" s="113">
        <f t="shared" si="4"/>
        <v>1</v>
      </c>
      <c r="L13" s="114">
        <f t="shared" si="4"/>
        <v>2</v>
      </c>
      <c r="O13" s="83">
        <v>6</v>
      </c>
      <c r="P13" s="83">
        <v>4</v>
      </c>
    </row>
    <row r="14" spans="1:16" ht="24.75" customHeight="1">
      <c r="A14" s="205"/>
      <c r="B14" s="115" t="s">
        <v>2</v>
      </c>
      <c r="C14" s="116">
        <f>IF(C12=0,"",INDEX($P8:$P17,MATCH(C13,$O8:$O17)))</f>
        <v>7</v>
      </c>
      <c r="D14" s="117">
        <f>IF(D12=0,"",INDEX($P8:$P17,MATCH(D13,$O8:$O17)))</f>
        <v>7</v>
      </c>
      <c r="E14" s="117">
        <f aca="true" t="shared" si="5" ref="E14:L14">IF(E12=0,"",INDEX($P8:$P17,MATCH(E13,$O8:$O17)))</f>
      </c>
      <c r="F14" s="117">
        <f t="shared" si="5"/>
        <v>5</v>
      </c>
      <c r="G14" s="117">
        <f t="shared" si="5"/>
        <v>3</v>
      </c>
      <c r="H14" s="117">
        <f t="shared" si="5"/>
      </c>
      <c r="I14" s="117">
        <f t="shared" si="5"/>
      </c>
      <c r="J14" s="117">
        <f t="shared" si="5"/>
        <v>4</v>
      </c>
      <c r="K14" s="117">
        <f t="shared" si="5"/>
        <v>9</v>
      </c>
      <c r="L14" s="118">
        <f t="shared" si="5"/>
        <v>8</v>
      </c>
      <c r="O14" s="83">
        <v>7</v>
      </c>
      <c r="P14" s="83">
        <v>3</v>
      </c>
    </row>
    <row r="15" spans="2:16" ht="19.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O15" s="83">
        <v>8</v>
      </c>
      <c r="P15" s="83">
        <v>2</v>
      </c>
    </row>
    <row r="16" spans="1:16" ht="24.75" customHeight="1">
      <c r="A16" s="203" t="s">
        <v>35</v>
      </c>
      <c r="B16" s="101" t="s">
        <v>0</v>
      </c>
      <c r="C16" s="81">
        <v>77</v>
      </c>
      <c r="D16" s="82">
        <v>75</v>
      </c>
      <c r="E16" s="82">
        <v>0</v>
      </c>
      <c r="F16" s="82">
        <v>60</v>
      </c>
      <c r="G16" s="82">
        <v>67</v>
      </c>
      <c r="H16" s="82"/>
      <c r="I16" s="82">
        <v>0</v>
      </c>
      <c r="J16" s="82">
        <v>86</v>
      </c>
      <c r="K16" s="82">
        <v>84</v>
      </c>
      <c r="L16" s="135">
        <v>69</v>
      </c>
      <c r="O16" s="83">
        <v>9</v>
      </c>
      <c r="P16" s="83">
        <v>1</v>
      </c>
    </row>
    <row r="17" spans="1:16" ht="24.75" customHeight="1">
      <c r="A17" s="204"/>
      <c r="B17" s="102" t="s">
        <v>1</v>
      </c>
      <c r="C17" s="103">
        <f>IF(C16=0,"",RANK(C16,$C16:$L16,0))</f>
        <v>3</v>
      </c>
      <c r="D17" s="103">
        <f aca="true" t="shared" si="6" ref="D17:L17">IF(D16=0,"",RANK(D16,$C16:$L16,0))</f>
        <v>4</v>
      </c>
      <c r="E17" s="103">
        <f t="shared" si="6"/>
      </c>
      <c r="F17" s="103">
        <f t="shared" si="6"/>
        <v>7</v>
      </c>
      <c r="G17" s="103">
        <f t="shared" si="6"/>
        <v>6</v>
      </c>
      <c r="H17" s="103">
        <f t="shared" si="6"/>
      </c>
      <c r="I17" s="103">
        <f t="shared" si="6"/>
      </c>
      <c r="J17" s="103">
        <f t="shared" si="6"/>
        <v>1</v>
      </c>
      <c r="K17" s="103">
        <f t="shared" si="6"/>
        <v>2</v>
      </c>
      <c r="L17" s="104">
        <f t="shared" si="6"/>
        <v>5</v>
      </c>
      <c r="O17" s="83">
        <v>10</v>
      </c>
      <c r="P17" s="83">
        <v>0</v>
      </c>
    </row>
    <row r="18" spans="1:12" ht="24.75" customHeight="1">
      <c r="A18" s="205"/>
      <c r="B18" s="105" t="s">
        <v>2</v>
      </c>
      <c r="C18" s="119">
        <f>IF(C16=0,"",INDEX($P8:$P17,MATCH(C17,$O8:$O17)))</f>
        <v>7</v>
      </c>
      <c r="D18" s="119">
        <f aca="true" t="shared" si="7" ref="D18:L18">IF(D16=0,"",INDEX($P8:$P17,MATCH(D17,$O8:$O17)))</f>
        <v>6</v>
      </c>
      <c r="E18" s="119">
        <f t="shared" si="7"/>
      </c>
      <c r="F18" s="119">
        <f t="shared" si="7"/>
        <v>3</v>
      </c>
      <c r="G18" s="119">
        <f t="shared" si="7"/>
        <v>4</v>
      </c>
      <c r="H18" s="119">
        <f t="shared" si="7"/>
      </c>
      <c r="I18" s="119">
        <f t="shared" si="7"/>
      </c>
      <c r="J18" s="119">
        <f t="shared" si="7"/>
        <v>9</v>
      </c>
      <c r="K18" s="119">
        <f t="shared" si="7"/>
        <v>8</v>
      </c>
      <c r="L18" s="99">
        <f t="shared" si="7"/>
        <v>5</v>
      </c>
    </row>
    <row r="19" spans="1:12" ht="19.5" customHeight="1">
      <c r="A19" s="120" t="s">
        <v>40</v>
      </c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4.75" customHeight="1">
      <c r="A20" s="203" t="s">
        <v>36</v>
      </c>
      <c r="B20" s="101" t="s">
        <v>0</v>
      </c>
      <c r="C20" s="81">
        <v>71</v>
      </c>
      <c r="D20" s="82">
        <v>69</v>
      </c>
      <c r="E20" s="82">
        <v>0</v>
      </c>
      <c r="F20" s="82">
        <v>66</v>
      </c>
      <c r="G20" s="82">
        <v>75</v>
      </c>
      <c r="H20" s="82"/>
      <c r="I20" s="82">
        <v>0</v>
      </c>
      <c r="J20" s="82">
        <v>86</v>
      </c>
      <c r="K20" s="82">
        <v>77</v>
      </c>
      <c r="L20" s="135">
        <v>75</v>
      </c>
    </row>
    <row r="21" spans="1:12" ht="24.75" customHeight="1">
      <c r="A21" s="204"/>
      <c r="B21" s="102" t="s">
        <v>1</v>
      </c>
      <c r="C21" s="103">
        <f>IF(C20=0,"",RANK(C20,$C20:$L20,0))</f>
        <v>5</v>
      </c>
      <c r="D21" s="103">
        <f aca="true" t="shared" si="8" ref="D21:L21">IF(D20=0,"",RANK(D20,$C20:$L20,0))</f>
        <v>6</v>
      </c>
      <c r="E21" s="103">
        <f t="shared" si="8"/>
      </c>
      <c r="F21" s="103">
        <f t="shared" si="8"/>
        <v>7</v>
      </c>
      <c r="G21" s="103">
        <f t="shared" si="8"/>
        <v>3</v>
      </c>
      <c r="H21" s="103">
        <f t="shared" si="8"/>
      </c>
      <c r="I21" s="103">
        <f t="shared" si="8"/>
      </c>
      <c r="J21" s="103">
        <f t="shared" si="8"/>
        <v>1</v>
      </c>
      <c r="K21" s="103">
        <f t="shared" si="8"/>
        <v>2</v>
      </c>
      <c r="L21" s="104">
        <f t="shared" si="8"/>
        <v>3</v>
      </c>
    </row>
    <row r="22" spans="1:12" ht="24.75" customHeight="1">
      <c r="A22" s="205"/>
      <c r="B22" s="105" t="s">
        <v>2</v>
      </c>
      <c r="C22" s="119">
        <f>IF(C20=0,"",INDEX($P8:$P17,MATCH(C21,$O8:$O17)))</f>
        <v>5</v>
      </c>
      <c r="D22" s="119">
        <f aca="true" t="shared" si="9" ref="D22:L22">IF(D20=0,"",INDEX($P8:$P17,MATCH(D21,$O8:$O17)))</f>
        <v>4</v>
      </c>
      <c r="E22" s="119">
        <f t="shared" si="9"/>
      </c>
      <c r="F22" s="119">
        <f t="shared" si="9"/>
        <v>3</v>
      </c>
      <c r="G22" s="119">
        <f t="shared" si="9"/>
        <v>7</v>
      </c>
      <c r="H22" s="119">
        <f t="shared" si="9"/>
      </c>
      <c r="I22" s="119">
        <f t="shared" si="9"/>
      </c>
      <c r="J22" s="119">
        <f t="shared" si="9"/>
        <v>9</v>
      </c>
      <c r="K22" s="119">
        <f t="shared" si="9"/>
        <v>8</v>
      </c>
      <c r="L22" s="99">
        <f t="shared" si="9"/>
        <v>7</v>
      </c>
    </row>
    <row r="23" spans="1:12" ht="19.5" customHeight="1">
      <c r="A23" s="120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24.75" customHeight="1">
      <c r="A24" s="207" t="s">
        <v>37</v>
      </c>
      <c r="B24" s="101" t="s">
        <v>0</v>
      </c>
      <c r="C24" s="81">
        <v>72</v>
      </c>
      <c r="D24" s="82">
        <v>59</v>
      </c>
      <c r="E24" s="82">
        <v>0</v>
      </c>
      <c r="F24" s="82">
        <v>77</v>
      </c>
      <c r="G24" s="82">
        <v>79</v>
      </c>
      <c r="H24" s="82"/>
      <c r="I24" s="82">
        <v>0</v>
      </c>
      <c r="J24" s="82">
        <v>69</v>
      </c>
      <c r="K24" s="82">
        <v>82</v>
      </c>
      <c r="L24" s="135">
        <v>65</v>
      </c>
    </row>
    <row r="25" spans="1:12" ht="24.75" customHeight="1">
      <c r="A25" s="208"/>
      <c r="B25" s="102" t="s">
        <v>1</v>
      </c>
      <c r="C25" s="103">
        <f>IF(C24=0,"",RANK(C24,$C24:$L24,0))</f>
        <v>4</v>
      </c>
      <c r="D25" s="103">
        <f aca="true" t="shared" si="10" ref="D25:L25">IF(D24=0,"",RANK(D24,$C24:$L24,0))</f>
        <v>7</v>
      </c>
      <c r="E25" s="103">
        <f t="shared" si="10"/>
      </c>
      <c r="F25" s="103">
        <f t="shared" si="10"/>
        <v>3</v>
      </c>
      <c r="G25" s="103">
        <f t="shared" si="10"/>
        <v>2</v>
      </c>
      <c r="H25" s="103">
        <f t="shared" si="10"/>
      </c>
      <c r="I25" s="103">
        <f t="shared" si="10"/>
      </c>
      <c r="J25" s="103">
        <f t="shared" si="10"/>
        <v>5</v>
      </c>
      <c r="K25" s="103">
        <f t="shared" si="10"/>
        <v>1</v>
      </c>
      <c r="L25" s="104">
        <f t="shared" si="10"/>
        <v>6</v>
      </c>
    </row>
    <row r="26" spans="1:12" ht="24.75" customHeight="1">
      <c r="A26" s="209"/>
      <c r="B26" s="105" t="s">
        <v>2</v>
      </c>
      <c r="C26" s="119">
        <f>IF(C24=0,"",INDEX($P$8:$P$17,MATCH(C25,$O$8:$O$17)))</f>
        <v>6</v>
      </c>
      <c r="D26" s="119">
        <f aca="true" t="shared" si="11" ref="D26:L26">IF(D24=0,"",INDEX($P$8:$P$17,MATCH(D25,$O$8:$O$17)))</f>
        <v>3</v>
      </c>
      <c r="E26" s="119">
        <f t="shared" si="11"/>
      </c>
      <c r="F26" s="119">
        <f t="shared" si="11"/>
        <v>7</v>
      </c>
      <c r="G26" s="119">
        <f t="shared" si="11"/>
        <v>8</v>
      </c>
      <c r="H26" s="119">
        <f t="shared" si="11"/>
      </c>
      <c r="I26" s="119">
        <f t="shared" si="11"/>
      </c>
      <c r="J26" s="119">
        <f t="shared" si="11"/>
        <v>5</v>
      </c>
      <c r="K26" s="119">
        <f t="shared" si="11"/>
        <v>9</v>
      </c>
      <c r="L26" s="99">
        <f t="shared" si="11"/>
        <v>4</v>
      </c>
    </row>
    <row r="27" spans="1:12" ht="19.5" customHeight="1">
      <c r="A27" s="12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4.75" customHeight="1">
      <c r="A28" s="207" t="s">
        <v>41</v>
      </c>
      <c r="B28" s="101" t="s">
        <v>0</v>
      </c>
      <c r="C28" s="81">
        <v>70</v>
      </c>
      <c r="D28" s="82">
        <v>75</v>
      </c>
      <c r="E28" s="82">
        <v>0</v>
      </c>
      <c r="F28" s="82">
        <v>80</v>
      </c>
      <c r="G28" s="82">
        <v>73</v>
      </c>
      <c r="H28" s="82"/>
      <c r="I28" s="82">
        <v>0</v>
      </c>
      <c r="J28" s="82">
        <v>78</v>
      </c>
      <c r="K28" s="82">
        <v>72</v>
      </c>
      <c r="L28" s="135">
        <v>73</v>
      </c>
    </row>
    <row r="29" spans="1:12" ht="24.75" customHeight="1">
      <c r="A29" s="208"/>
      <c r="B29" s="102" t="s">
        <v>1</v>
      </c>
      <c r="C29" s="103">
        <f>IF(C28=0,"",RANK(C28,$C28:$L28,0))</f>
        <v>7</v>
      </c>
      <c r="D29" s="103">
        <f aca="true" t="shared" si="12" ref="D29:L29">IF(D28=0,"",RANK(D28,$C28:$L28,0))</f>
        <v>3</v>
      </c>
      <c r="E29" s="103">
        <f t="shared" si="12"/>
      </c>
      <c r="F29" s="103">
        <f t="shared" si="12"/>
        <v>1</v>
      </c>
      <c r="G29" s="103">
        <f t="shared" si="12"/>
        <v>4</v>
      </c>
      <c r="H29" s="103">
        <f t="shared" si="12"/>
      </c>
      <c r="I29" s="103">
        <f t="shared" si="12"/>
      </c>
      <c r="J29" s="103">
        <f t="shared" si="12"/>
        <v>2</v>
      </c>
      <c r="K29" s="103">
        <f t="shared" si="12"/>
        <v>6</v>
      </c>
      <c r="L29" s="104">
        <f t="shared" si="12"/>
        <v>4</v>
      </c>
    </row>
    <row r="30" spans="1:12" ht="24.75" customHeight="1">
      <c r="A30" s="209"/>
      <c r="B30" s="105" t="s">
        <v>2</v>
      </c>
      <c r="C30" s="119">
        <f>IF(C28=0,"",INDEX($P$8:$P$17,MATCH(C29,$O$8:$O$17)))</f>
        <v>3</v>
      </c>
      <c r="D30" s="119">
        <f aca="true" t="shared" si="13" ref="D30:L30">IF(D28=0,"",INDEX($P$8:$P$17,MATCH(D29,$O$8:$O$17)))</f>
        <v>7</v>
      </c>
      <c r="E30" s="119">
        <f t="shared" si="13"/>
      </c>
      <c r="F30" s="119">
        <f t="shared" si="13"/>
        <v>9</v>
      </c>
      <c r="G30" s="119">
        <f t="shared" si="13"/>
        <v>6</v>
      </c>
      <c r="H30" s="119">
        <f t="shared" si="13"/>
      </c>
      <c r="I30" s="119">
        <f t="shared" si="13"/>
      </c>
      <c r="J30" s="119">
        <f t="shared" si="13"/>
        <v>8</v>
      </c>
      <c r="K30" s="119">
        <f t="shared" si="13"/>
        <v>4</v>
      </c>
      <c r="L30" s="99">
        <f t="shared" si="13"/>
        <v>6</v>
      </c>
    </row>
    <row r="31" spans="1:12" ht="19.5" customHeight="1">
      <c r="A31" s="12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4.75" customHeight="1">
      <c r="A32" s="207" t="s">
        <v>42</v>
      </c>
      <c r="B32" s="101" t="s">
        <v>0</v>
      </c>
      <c r="C32" s="81">
        <v>69</v>
      </c>
      <c r="D32" s="82">
        <v>73</v>
      </c>
      <c r="E32" s="82">
        <v>0</v>
      </c>
      <c r="F32" s="82">
        <v>72</v>
      </c>
      <c r="G32" s="82">
        <v>75</v>
      </c>
      <c r="H32" s="82"/>
      <c r="I32" s="82">
        <v>0</v>
      </c>
      <c r="J32" s="82">
        <v>79</v>
      </c>
      <c r="K32" s="82">
        <v>76</v>
      </c>
      <c r="L32" s="135">
        <v>60</v>
      </c>
    </row>
    <row r="33" spans="1:12" ht="24.75" customHeight="1">
      <c r="A33" s="208"/>
      <c r="B33" s="102" t="s">
        <v>1</v>
      </c>
      <c r="C33" s="103">
        <f>IF(C32=0,"",RANK(C32,$C32:$L32,0))</f>
        <v>6</v>
      </c>
      <c r="D33" s="103">
        <f aca="true" t="shared" si="14" ref="D33:L33">IF(D32=0,"",RANK(D32,$C32:$L32,0))</f>
        <v>4</v>
      </c>
      <c r="E33" s="103">
        <f t="shared" si="14"/>
      </c>
      <c r="F33" s="103">
        <f t="shared" si="14"/>
        <v>5</v>
      </c>
      <c r="G33" s="103">
        <f t="shared" si="14"/>
        <v>3</v>
      </c>
      <c r="H33" s="103">
        <f t="shared" si="14"/>
      </c>
      <c r="I33" s="103">
        <f t="shared" si="14"/>
      </c>
      <c r="J33" s="103">
        <f t="shared" si="14"/>
        <v>1</v>
      </c>
      <c r="K33" s="103">
        <f t="shared" si="14"/>
        <v>2</v>
      </c>
      <c r="L33" s="104">
        <f t="shared" si="14"/>
        <v>7</v>
      </c>
    </row>
    <row r="34" spans="1:12" ht="24.75" customHeight="1">
      <c r="A34" s="209"/>
      <c r="B34" s="105" t="s">
        <v>2</v>
      </c>
      <c r="C34" s="119">
        <f>IF(C32=0,"",INDEX($P$8:$P$17,MATCH(C33,$O$8:$O$17)))</f>
        <v>4</v>
      </c>
      <c r="D34" s="119">
        <f aca="true" t="shared" si="15" ref="D34:L34">IF(D32=0,"",INDEX($P$8:$P$17,MATCH(D33,$O$8:$O$17)))</f>
        <v>6</v>
      </c>
      <c r="E34" s="119">
        <f t="shared" si="15"/>
      </c>
      <c r="F34" s="119">
        <f t="shared" si="15"/>
        <v>5</v>
      </c>
      <c r="G34" s="119">
        <f t="shared" si="15"/>
        <v>7</v>
      </c>
      <c r="H34" s="119">
        <f t="shared" si="15"/>
      </c>
      <c r="I34" s="119">
        <f t="shared" si="15"/>
      </c>
      <c r="J34" s="119">
        <f t="shared" si="15"/>
        <v>9</v>
      </c>
      <c r="K34" s="119">
        <f t="shared" si="15"/>
        <v>8</v>
      </c>
      <c r="L34" s="99">
        <f t="shared" si="15"/>
        <v>3</v>
      </c>
    </row>
    <row r="35" spans="1:12" ht="19.5" customHeight="1">
      <c r="A35" s="12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24.75" customHeight="1">
      <c r="A36" s="207" t="s">
        <v>5</v>
      </c>
      <c r="B36" s="101" t="s">
        <v>0</v>
      </c>
      <c r="C36" s="81">
        <v>85</v>
      </c>
      <c r="D36" s="82">
        <v>78</v>
      </c>
      <c r="E36" s="82">
        <v>0</v>
      </c>
      <c r="F36" s="82">
        <v>80</v>
      </c>
      <c r="G36" s="82">
        <v>72</v>
      </c>
      <c r="H36" s="82"/>
      <c r="I36" s="82">
        <v>0</v>
      </c>
      <c r="J36" s="82">
        <v>75</v>
      </c>
      <c r="K36" s="82">
        <v>61</v>
      </c>
      <c r="L36" s="135">
        <v>71</v>
      </c>
    </row>
    <row r="37" spans="1:12" ht="24.75" customHeight="1">
      <c r="A37" s="208"/>
      <c r="B37" s="102" t="s">
        <v>1</v>
      </c>
      <c r="C37" s="103">
        <f>IF(C36=0,"",RANK(C36,$C36:$L36,0))</f>
        <v>1</v>
      </c>
      <c r="D37" s="123">
        <f aca="true" t="shared" si="16" ref="D37:L37">IF(D36=0,"",RANK(D36,$C36:$L36,0))</f>
        <v>3</v>
      </c>
      <c r="E37" s="123">
        <f t="shared" si="16"/>
      </c>
      <c r="F37" s="123">
        <f t="shared" si="16"/>
        <v>2</v>
      </c>
      <c r="G37" s="123">
        <f t="shared" si="16"/>
        <v>5</v>
      </c>
      <c r="H37" s="123">
        <f t="shared" si="16"/>
      </c>
      <c r="I37" s="123">
        <f t="shared" si="16"/>
      </c>
      <c r="J37" s="123">
        <f t="shared" si="16"/>
        <v>4</v>
      </c>
      <c r="K37" s="123">
        <f t="shared" si="16"/>
        <v>7</v>
      </c>
      <c r="L37" s="104">
        <f t="shared" si="16"/>
        <v>6</v>
      </c>
    </row>
    <row r="38" spans="1:12" ht="24.75" customHeight="1">
      <c r="A38" s="209"/>
      <c r="B38" s="105" t="s">
        <v>2</v>
      </c>
      <c r="C38" s="119">
        <f>IF(C36=0,"",INDEX($P$8:$P$17,MATCH(C37,$O$8:$O$17)))</f>
        <v>9</v>
      </c>
      <c r="D38" s="98">
        <f aca="true" t="shared" si="17" ref="D38:L38">IF(D36=0,"",INDEX($P$8:$P$17,MATCH(D37,$O$8:$O$17)))</f>
        <v>7</v>
      </c>
      <c r="E38" s="98">
        <f t="shared" si="17"/>
      </c>
      <c r="F38" s="98">
        <f t="shared" si="17"/>
        <v>8</v>
      </c>
      <c r="G38" s="98">
        <f t="shared" si="17"/>
        <v>5</v>
      </c>
      <c r="H38" s="98">
        <f t="shared" si="17"/>
      </c>
      <c r="I38" s="98">
        <f t="shared" si="17"/>
      </c>
      <c r="J38" s="98">
        <f t="shared" si="17"/>
        <v>6</v>
      </c>
      <c r="K38" s="98">
        <f t="shared" si="17"/>
        <v>3</v>
      </c>
      <c r="L38" s="99">
        <f t="shared" si="17"/>
        <v>4</v>
      </c>
    </row>
    <row r="39" spans="1:12" ht="19.5" customHeight="1">
      <c r="A39" s="120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4.75" customHeight="1">
      <c r="A40" s="207" t="s">
        <v>6</v>
      </c>
      <c r="B40" s="101" t="s">
        <v>0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/>
      <c r="I40" s="82">
        <v>0</v>
      </c>
      <c r="J40" s="82">
        <v>0</v>
      </c>
      <c r="K40" s="82">
        <v>0</v>
      </c>
      <c r="L40" s="135">
        <v>0</v>
      </c>
    </row>
    <row r="41" spans="1:12" ht="24.75" customHeight="1">
      <c r="A41" s="208"/>
      <c r="B41" s="102" t="s">
        <v>1</v>
      </c>
      <c r="C41" s="103">
        <f>IF(C40=0,"",RANK(C40,$C40:$L40,0))</f>
      </c>
      <c r="D41" s="103">
        <f aca="true" t="shared" si="18" ref="D41:L41">IF(D40=0,"",RANK(D40,$C40:$L40,0))</f>
      </c>
      <c r="E41" s="103">
        <f t="shared" si="18"/>
      </c>
      <c r="F41" s="103">
        <f t="shared" si="18"/>
      </c>
      <c r="G41" s="103">
        <f t="shared" si="18"/>
      </c>
      <c r="H41" s="103">
        <f t="shared" si="18"/>
      </c>
      <c r="I41" s="103">
        <f t="shared" si="18"/>
      </c>
      <c r="J41" s="103">
        <f t="shared" si="18"/>
      </c>
      <c r="K41" s="103">
        <f t="shared" si="18"/>
      </c>
      <c r="L41" s="104">
        <f t="shared" si="18"/>
      </c>
    </row>
    <row r="42" spans="1:12" ht="24.75" customHeight="1">
      <c r="A42" s="209"/>
      <c r="B42" s="105" t="s">
        <v>2</v>
      </c>
      <c r="C42" s="119">
        <f>IF(C40=0,"",INDEX($P$8:$P$17,MATCH(C41,$O$8:$O$17)))</f>
      </c>
      <c r="D42" s="119">
        <f aca="true" t="shared" si="19" ref="D42:L42">IF(D40=0,"",INDEX($P$8:$P$17,MATCH(D41,$O$8:$O$17)))</f>
      </c>
      <c r="E42" s="119">
        <f t="shared" si="19"/>
      </c>
      <c r="F42" s="119">
        <f t="shared" si="19"/>
      </c>
      <c r="G42" s="119">
        <f t="shared" si="19"/>
      </c>
      <c r="H42" s="119">
        <f t="shared" si="19"/>
      </c>
      <c r="I42" s="119">
        <f t="shared" si="19"/>
      </c>
      <c r="J42" s="119">
        <f t="shared" si="19"/>
      </c>
      <c r="K42" s="119">
        <f t="shared" si="19"/>
      </c>
      <c r="L42" s="99">
        <f t="shared" si="19"/>
      </c>
    </row>
    <row r="43" spans="1:12" ht="19.5" customHeight="1" hidden="1">
      <c r="A43" s="120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4.75" customHeight="1" hidden="1">
      <c r="A44" s="207" t="s">
        <v>7</v>
      </c>
      <c r="B44" s="101" t="s">
        <v>0</v>
      </c>
      <c r="C44" s="81"/>
      <c r="D44" s="82"/>
      <c r="E44" s="82"/>
      <c r="F44" s="82"/>
      <c r="G44" s="82"/>
      <c r="H44" s="82"/>
      <c r="I44" s="82"/>
      <c r="J44" s="82"/>
      <c r="K44" s="82"/>
      <c r="L44" s="135"/>
    </row>
    <row r="45" spans="1:12" ht="24.75" customHeight="1" hidden="1">
      <c r="A45" s="208"/>
      <c r="B45" s="102" t="s">
        <v>1</v>
      </c>
      <c r="C45" s="103">
        <f>IF(C44=0,"",RANK(C44,$C44:$L44,0))</f>
      </c>
      <c r="D45" s="103">
        <f aca="true" t="shared" si="20" ref="D45:L45">IF(D44=0,"",RANK(D44,$C44:$L44,0))</f>
      </c>
      <c r="E45" s="103">
        <f t="shared" si="20"/>
      </c>
      <c r="F45" s="103">
        <f t="shared" si="20"/>
      </c>
      <c r="G45" s="103">
        <f t="shared" si="20"/>
      </c>
      <c r="H45" s="103">
        <f t="shared" si="20"/>
      </c>
      <c r="I45" s="103">
        <f t="shared" si="20"/>
      </c>
      <c r="J45" s="103">
        <f t="shared" si="20"/>
      </c>
      <c r="K45" s="103">
        <f t="shared" si="20"/>
      </c>
      <c r="L45" s="104">
        <f t="shared" si="20"/>
      </c>
    </row>
    <row r="46" spans="1:12" ht="24.75" customHeight="1" hidden="1">
      <c r="A46" s="209"/>
      <c r="B46" s="105" t="s">
        <v>2</v>
      </c>
      <c r="C46" s="119">
        <f>IF(C44=0,"",INDEX($P$8:$P$17,MATCH(C45,$O$8:$O$17)))</f>
      </c>
      <c r="D46" s="119">
        <f aca="true" t="shared" si="21" ref="D46:L46">IF(D44=0,"",INDEX($P$8:$P$17,MATCH(D45,$O$8:$O$17)))</f>
      </c>
      <c r="E46" s="119">
        <f t="shared" si="21"/>
      </c>
      <c r="F46" s="119">
        <f t="shared" si="21"/>
      </c>
      <c r="G46" s="119">
        <f t="shared" si="21"/>
      </c>
      <c r="H46" s="119">
        <f t="shared" si="21"/>
      </c>
      <c r="I46" s="119">
        <f t="shared" si="21"/>
      </c>
      <c r="J46" s="119">
        <f t="shared" si="21"/>
      </c>
      <c r="K46" s="119">
        <f t="shared" si="21"/>
      </c>
      <c r="L46" s="99">
        <f t="shared" si="21"/>
      </c>
    </row>
  </sheetData>
  <sheetProtection password="C6EE" sheet="1" selectLockedCells="1"/>
  <mergeCells count="11">
    <mergeCell ref="A28:A30"/>
    <mergeCell ref="A1:L1"/>
    <mergeCell ref="A32:A34"/>
    <mergeCell ref="A36:A38"/>
    <mergeCell ref="A40:A42"/>
    <mergeCell ref="A44:A46"/>
    <mergeCell ref="A8:A10"/>
    <mergeCell ref="A12:A14"/>
    <mergeCell ref="A16:A18"/>
    <mergeCell ref="A20:A22"/>
    <mergeCell ref="A24:A26"/>
  </mergeCells>
  <conditionalFormatting sqref="C3:L4">
    <cfRule type="cellIs" priority="1" dxfId="16" operator="equal">
      <formula>0</formula>
    </cfRule>
  </conditionalFormatting>
  <printOptions horizont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52" r:id="rId2"/>
  <headerFooter>
    <oddFooter>&amp;L&amp;D&amp;C&amp;F&amp;R&amp;8Schnei&amp;11der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tabColor rgb="FFFFFF00"/>
    <pageSetUpPr fitToPage="1"/>
  </sheetPr>
  <dimension ref="B1:AC54"/>
  <sheetViews>
    <sheetView zoomScaleSheetLayoutView="110" zoomScalePageLayoutView="0" workbookViewId="0" topLeftCell="A1">
      <selection activeCell="O60" sqref="O60"/>
    </sheetView>
  </sheetViews>
  <sheetFormatPr defaultColWidth="11.421875" defaultRowHeight="15"/>
  <cols>
    <col min="1" max="1" width="3.57421875" style="0" customWidth="1"/>
    <col min="2" max="2" width="5.57421875" style="17" hidden="1" customWidth="1"/>
    <col min="3" max="3" width="4.00390625" style="0" hidden="1" customWidth="1"/>
    <col min="4" max="4" width="8.57421875" style="0" hidden="1" customWidth="1"/>
    <col min="5" max="5" width="30.57421875" style="80" hidden="1" customWidth="1"/>
    <col min="6" max="6" width="32.28125" style="0" hidden="1" customWidth="1"/>
    <col min="7" max="7" width="5.00390625" style="18" hidden="1" customWidth="1"/>
    <col min="8" max="8" width="9.421875" style="18" hidden="1" customWidth="1"/>
    <col min="9" max="9" width="11.421875" style="17" hidden="1" customWidth="1"/>
    <col min="10" max="11" width="11.421875" style="0" hidden="1" customWidth="1"/>
    <col min="12" max="12" width="8.7109375" style="189" hidden="1" customWidth="1"/>
    <col min="13" max="13" width="6.28125" style="0" hidden="1" customWidth="1"/>
    <col min="14" max="14" width="10.28125" style="0" customWidth="1"/>
    <col min="15" max="15" width="24.8515625" style="0" customWidth="1"/>
    <col min="16" max="16" width="35.421875" style="0" customWidth="1"/>
    <col min="17" max="17" width="11.7109375" style="17" customWidth="1"/>
    <col min="18" max="18" width="29.421875" style="0" customWidth="1"/>
    <col min="19" max="19" width="23.421875" style="0" customWidth="1"/>
    <col min="20" max="20" width="34.7109375" style="0" customWidth="1"/>
    <col min="21" max="21" width="9.7109375" style="49" customWidth="1"/>
  </cols>
  <sheetData>
    <row r="1" spans="14:21" ht="91.5" customHeight="1">
      <c r="N1" s="216" t="s">
        <v>66</v>
      </c>
      <c r="O1" s="216"/>
      <c r="P1" s="216"/>
      <c r="Q1" s="216"/>
      <c r="R1" s="216"/>
      <c r="S1" s="216"/>
      <c r="T1" s="216"/>
      <c r="U1" s="216"/>
    </row>
    <row r="2" spans="2:21" s="48" customFormat="1" ht="37.5" customHeight="1">
      <c r="B2" s="67"/>
      <c r="E2" s="79"/>
      <c r="F2" s="68"/>
      <c r="G2" s="69"/>
      <c r="H2" s="69"/>
      <c r="I2" s="67"/>
      <c r="J2" s="68"/>
      <c r="K2" s="68"/>
      <c r="L2" s="187"/>
      <c r="M2" s="68"/>
      <c r="N2" s="68"/>
      <c r="O2" s="70" t="s">
        <v>19</v>
      </c>
      <c r="P2" s="70" t="s">
        <v>21</v>
      </c>
      <c r="Q2" s="71" t="s">
        <v>2</v>
      </c>
      <c r="R2" s="68"/>
      <c r="S2" s="70" t="s">
        <v>19</v>
      </c>
      <c r="T2" s="70" t="s">
        <v>21</v>
      </c>
      <c r="U2" s="72" t="s">
        <v>0</v>
      </c>
    </row>
    <row r="3" spans="2:21" ht="15.75">
      <c r="B3" s="73">
        <v>1</v>
      </c>
      <c r="C3" s="183" t="s">
        <v>44</v>
      </c>
      <c r="D3" t="s">
        <v>43</v>
      </c>
      <c r="E3" s="78" t="str">
        <f>'1.Spieler'!C4</f>
        <v>Hartmut Kasimir</v>
      </c>
      <c r="F3" s="74" t="str">
        <f>'1.Spieler'!C3</f>
        <v>Nord LB / Dorma</v>
      </c>
      <c r="G3" s="75">
        <f>SUM(I3+J3)</f>
        <v>0.00030000000000000003</v>
      </c>
      <c r="H3" s="75">
        <f>SUM(K3+L3)</f>
        <v>0.00030000000000000003</v>
      </c>
      <c r="I3" s="73">
        <f>'1.Spieler'!$C$5</f>
        <v>0</v>
      </c>
      <c r="J3" s="74">
        <f>ROW()*0.0001</f>
        <v>0.00030000000000000003</v>
      </c>
      <c r="K3" s="74">
        <f>'1.Spieler'!$C$6</f>
        <v>0</v>
      </c>
      <c r="L3" s="188">
        <f>ROW()*0.0001</f>
        <v>0.00030000000000000003</v>
      </c>
      <c r="M3" s="74"/>
      <c r="N3" s="73">
        <f>ROW()-2</f>
        <v>1</v>
      </c>
      <c r="O3" s="74" t="str">
        <f>IF(Q3=0,"",INDEX(E$3:E$52,MATCH(Q3,G$3:G$52,0)))</f>
        <v>Tanja Hoffmann</v>
      </c>
      <c r="P3" s="76" t="str">
        <f>IF(Q3=0,"",INDEX(F$3:F$52,MATCH(Q3,G$3:G$52,0)))</f>
        <v>LzO / TVD / Hoffmann</v>
      </c>
      <c r="Q3" s="75">
        <f>LARGE(G$3:G$52,ROW()-2)</f>
        <v>57.0042</v>
      </c>
      <c r="R3" s="74"/>
      <c r="S3" s="74" t="str">
        <f>IF(U3=0,"",INDEX(E$3:E$52,MATCH(U3,H$3:H$52,0)))</f>
        <v>Tobias Rohde</v>
      </c>
      <c r="T3" s="74" t="str">
        <f>IF(U3=0,"",INDEX(F$3:F$52,MATCH(U3,H$3:H$52,0)))</f>
        <v>Tele / Post / Plansekur 1</v>
      </c>
      <c r="U3" s="69">
        <f>LARGE(H$3:H$52,ROW()-2)</f>
        <v>613.005</v>
      </c>
    </row>
    <row r="4" spans="2:21" ht="15.75">
      <c r="B4" s="73">
        <v>1</v>
      </c>
      <c r="C4" s="183" t="s">
        <v>45</v>
      </c>
      <c r="E4" s="78" t="str">
        <f>'1.Spieler'!D4</f>
        <v>Heino Boltes</v>
      </c>
      <c r="F4" s="74" t="str">
        <f>'1.Spieler'!D3</f>
        <v>Tele / Post / Plansekur 1</v>
      </c>
      <c r="G4" s="75">
        <f aca="true" t="shared" si="0" ref="G4:G10">SUM(I4+J4)</f>
        <v>53.0004</v>
      </c>
      <c r="H4" s="75">
        <f aca="true" t="shared" si="1" ref="H4:H10">SUM(K4+L4)</f>
        <v>579.0004</v>
      </c>
      <c r="I4" s="73">
        <f>'1.Spieler'!$D$5</f>
        <v>53</v>
      </c>
      <c r="J4" s="74">
        <f>ROW()*0.0001</f>
        <v>0.0004</v>
      </c>
      <c r="K4" s="74">
        <f>'1.Spieler'!$D$6</f>
        <v>579</v>
      </c>
      <c r="L4" s="188">
        <f aca="true" t="shared" si="2" ref="L4:L52">ROW()*0.0001</f>
        <v>0.0004</v>
      </c>
      <c r="M4" s="74"/>
      <c r="N4" s="73">
        <f aca="true" t="shared" si="3" ref="N4:N52">ROW()-2</f>
        <v>2</v>
      </c>
      <c r="O4" s="74" t="str">
        <f aca="true" t="shared" si="4" ref="O4:O52">IF(Q4=0,"",INDEX(E$3:E$52,MATCH(Q4,G$3:G$52,0)))</f>
        <v>Nils Spatz</v>
      </c>
      <c r="P4" s="76" t="str">
        <f aca="true" t="shared" si="5" ref="P4:P52">IF(Q4=0,"",INDEX(F$3:F$52,MATCH(Q4,G$3:G$52,0)))</f>
        <v>LzO / TVD / Hoffmann</v>
      </c>
      <c r="Q4" s="75">
        <f aca="true" t="shared" si="6" ref="Q4:Q52">LARGE(G$3:G$52,ROW()-2)</f>
        <v>56.0051</v>
      </c>
      <c r="R4" s="74"/>
      <c r="S4" s="74" t="str">
        <f aca="true" t="shared" si="7" ref="S4:S52">IF(U4=0,"",INDEX(E$3:E$52,MATCH(U4,H$3:H$52,0)))</f>
        <v>Nils Spatz</v>
      </c>
      <c r="T4" s="74" t="str">
        <f aca="true" t="shared" si="8" ref="T4:T52">IF(U4=0,"",INDEX(F$3:F$52,MATCH(U4,H$3:H$52,0)))</f>
        <v>LzO / TVD / Hoffmann</v>
      </c>
      <c r="U4" s="69">
        <f aca="true" t="shared" si="9" ref="U4:U52">LARGE(H$3:H$52,ROW()-2)</f>
        <v>609.0051</v>
      </c>
    </row>
    <row r="5" spans="2:21" ht="15.75">
      <c r="B5" s="73">
        <v>1</v>
      </c>
      <c r="C5" s="183" t="s">
        <v>46</v>
      </c>
      <c r="E5" s="78" t="str">
        <f>'1.Spieler'!E4</f>
        <v>Jürgen Döpke</v>
      </c>
      <c r="F5" s="74" t="str">
        <f>'1.Spieler'!E3</f>
        <v>LzO / TVD / Hoffmann</v>
      </c>
      <c r="G5" s="75">
        <f t="shared" si="0"/>
        <v>52.0005</v>
      </c>
      <c r="H5" s="75">
        <f t="shared" si="1"/>
        <v>589.0005</v>
      </c>
      <c r="I5" s="73">
        <f>'1.Spieler'!$E$5</f>
        <v>52</v>
      </c>
      <c r="J5" s="74">
        <f>ROW()*0.0001</f>
        <v>0.0005</v>
      </c>
      <c r="K5" s="74">
        <f>'1.Spieler'!$E$6</f>
        <v>589</v>
      </c>
      <c r="L5" s="188">
        <f t="shared" si="2"/>
        <v>0.0005</v>
      </c>
      <c r="M5" s="74"/>
      <c r="N5" s="73">
        <f t="shared" si="3"/>
        <v>3</v>
      </c>
      <c r="O5" s="74" t="str">
        <f t="shared" si="4"/>
        <v>Andreas Rohde</v>
      </c>
      <c r="P5" s="76" t="str">
        <f t="shared" si="5"/>
        <v>Tele / Post / Plansekur 1</v>
      </c>
      <c r="Q5" s="75">
        <f t="shared" si="6"/>
        <v>56.0041</v>
      </c>
      <c r="R5" s="74"/>
      <c r="S5" s="74" t="str">
        <f t="shared" si="7"/>
        <v>Holger Kleindick</v>
      </c>
      <c r="T5" s="74" t="str">
        <f t="shared" si="8"/>
        <v>GSG / EWE / Heeren</v>
      </c>
      <c r="U5" s="69">
        <f t="shared" si="9"/>
        <v>608.0043</v>
      </c>
    </row>
    <row r="6" spans="2:21" ht="15.75">
      <c r="B6" s="73">
        <v>1</v>
      </c>
      <c r="C6" s="183" t="s">
        <v>47</v>
      </c>
      <c r="E6" s="78" t="str">
        <f>'1.Spieler'!F4</f>
        <v>Gerd Lammers</v>
      </c>
      <c r="F6" s="74" t="str">
        <f>'1.Spieler'!F3</f>
        <v>LWK / ACC / Bahn</v>
      </c>
      <c r="G6" s="75">
        <f t="shared" si="0"/>
        <v>41.0006</v>
      </c>
      <c r="H6" s="75">
        <f t="shared" si="1"/>
        <v>537.0006</v>
      </c>
      <c r="I6" s="73">
        <f>'1.Spieler'!$F$5</f>
        <v>41</v>
      </c>
      <c r="J6" s="74">
        <f aca="true" t="shared" si="10" ref="J6:J52">ROW()*0.0001</f>
        <v>0.0006000000000000001</v>
      </c>
      <c r="K6" s="74">
        <f>'1.Spieler'!$F$6</f>
        <v>537</v>
      </c>
      <c r="L6" s="188">
        <f t="shared" si="2"/>
        <v>0.0006000000000000001</v>
      </c>
      <c r="M6" s="74"/>
      <c r="N6" s="73">
        <f t="shared" si="3"/>
        <v>4</v>
      </c>
      <c r="O6" s="74" t="str">
        <f t="shared" si="4"/>
        <v>Tobias Rohde</v>
      </c>
      <c r="P6" s="76" t="str">
        <f t="shared" si="5"/>
        <v>Tele / Post / Plansekur 1</v>
      </c>
      <c r="Q6" s="75">
        <f t="shared" si="6"/>
        <v>55.005</v>
      </c>
      <c r="R6" s="74"/>
      <c r="S6" s="74" t="str">
        <f t="shared" si="7"/>
        <v>Urte Schütte</v>
      </c>
      <c r="T6" s="74" t="str">
        <f t="shared" si="8"/>
        <v>Stadt OL / Finanzamt OL</v>
      </c>
      <c r="U6" s="69">
        <f t="shared" si="9"/>
        <v>596.0027</v>
      </c>
    </row>
    <row r="7" spans="2:21" ht="15.75">
      <c r="B7" s="73">
        <v>1</v>
      </c>
      <c r="C7" s="183" t="s">
        <v>48</v>
      </c>
      <c r="E7" s="78" t="str">
        <f>'1.Spieler'!G4</f>
        <v>Bertholt Rescheleit</v>
      </c>
      <c r="F7" s="74" t="str">
        <f>'1.Spieler'!G3</f>
        <v>GSG / EWE / Heeren</v>
      </c>
      <c r="G7" s="75">
        <f t="shared" si="0"/>
        <v>39.0007</v>
      </c>
      <c r="H7" s="75">
        <f t="shared" si="1"/>
        <v>548.0007</v>
      </c>
      <c r="I7" s="73">
        <f>'1.Spieler'!$G$5</f>
        <v>39</v>
      </c>
      <c r="J7" s="74">
        <f t="shared" si="10"/>
        <v>0.0007</v>
      </c>
      <c r="K7" s="74">
        <f>'1.Spieler'!$G$6</f>
        <v>548</v>
      </c>
      <c r="L7" s="188">
        <f t="shared" si="2"/>
        <v>0.0007</v>
      </c>
      <c r="M7" s="74"/>
      <c r="N7" s="73">
        <f t="shared" si="3"/>
        <v>5</v>
      </c>
      <c r="O7" s="74" t="str">
        <f t="shared" si="4"/>
        <v>Rainer Heye</v>
      </c>
      <c r="P7" s="76" t="str">
        <f t="shared" si="5"/>
        <v>Stadt OL / Finanzamt OL</v>
      </c>
      <c r="Q7" s="75">
        <f t="shared" si="6"/>
        <v>54.0009</v>
      </c>
      <c r="R7" s="74"/>
      <c r="S7" s="74" t="str">
        <f t="shared" si="7"/>
        <v>Andreas Rohde</v>
      </c>
      <c r="T7" s="74" t="str">
        <f t="shared" si="8"/>
        <v>Tele / Post / Plansekur 1</v>
      </c>
      <c r="U7" s="69">
        <f t="shared" si="9"/>
        <v>594.0041</v>
      </c>
    </row>
    <row r="8" spans="2:21" ht="15.75">
      <c r="B8" s="73">
        <v>1</v>
      </c>
      <c r="C8" s="183" t="s">
        <v>49</v>
      </c>
      <c r="E8" s="78" t="str">
        <f>'1.Spieler'!H4</f>
        <v>Rolf Schmidt</v>
      </c>
      <c r="F8" s="74" t="str">
        <f>'1.Spieler'!H3</f>
        <v>DZ.BK. / Wintermann / Brötje</v>
      </c>
      <c r="G8" s="75">
        <f t="shared" si="0"/>
        <v>38.0008</v>
      </c>
      <c r="H8" s="75">
        <f t="shared" si="1"/>
        <v>540.0008</v>
      </c>
      <c r="I8" s="73">
        <f>'1.Spieler'!$H$5</f>
        <v>38</v>
      </c>
      <c r="J8" s="74">
        <f t="shared" si="10"/>
        <v>0.0008</v>
      </c>
      <c r="K8" s="74">
        <f>'1.Spieler'!$H$6</f>
        <v>540</v>
      </c>
      <c r="L8" s="188">
        <f t="shared" si="2"/>
        <v>0.0008</v>
      </c>
      <c r="M8" s="74"/>
      <c r="N8" s="73">
        <f t="shared" si="3"/>
        <v>6</v>
      </c>
      <c r="O8" s="74" t="str">
        <f t="shared" si="4"/>
        <v>Peter Schwettmann</v>
      </c>
      <c r="P8" s="76" t="str">
        <f t="shared" si="5"/>
        <v>LWK / ACC / Bahn</v>
      </c>
      <c r="Q8" s="75">
        <f t="shared" si="6"/>
        <v>53.0015</v>
      </c>
      <c r="R8" s="74"/>
      <c r="S8" s="74" t="str">
        <f t="shared" si="7"/>
        <v>Hans Joachim Schneider</v>
      </c>
      <c r="T8" s="74" t="str">
        <f t="shared" si="8"/>
        <v>Tele / Post / Plansekur 1</v>
      </c>
      <c r="U8" s="69">
        <f t="shared" si="9"/>
        <v>591.0032</v>
      </c>
    </row>
    <row r="9" spans="2:21" ht="15.75">
      <c r="B9" s="73">
        <v>1</v>
      </c>
      <c r="C9" s="183" t="s">
        <v>50</v>
      </c>
      <c r="E9" s="78" t="str">
        <f>'1.Spieler'!I4</f>
        <v>Rainer Heye</v>
      </c>
      <c r="F9" s="74" t="str">
        <f>'1.Spieler'!I3</f>
        <v>Stadt OL / Finanzamt OL</v>
      </c>
      <c r="G9" s="75">
        <f t="shared" si="0"/>
        <v>54.0009</v>
      </c>
      <c r="H9" s="75">
        <f t="shared" si="1"/>
        <v>582.0009</v>
      </c>
      <c r="I9" s="73">
        <f>'1.Spieler'!$I$5</f>
        <v>54</v>
      </c>
      <c r="J9" s="74">
        <f t="shared" si="10"/>
        <v>0.0009000000000000001</v>
      </c>
      <c r="K9" s="74">
        <f>'1.Spieler'!$I$6</f>
        <v>582</v>
      </c>
      <c r="L9" s="188">
        <f t="shared" si="2"/>
        <v>0.0009000000000000001</v>
      </c>
      <c r="M9" s="74"/>
      <c r="N9" s="73">
        <f t="shared" si="3"/>
        <v>7</v>
      </c>
      <c r="O9" s="74" t="str">
        <f t="shared" si="4"/>
        <v>Heino Boltes</v>
      </c>
      <c r="P9" s="76" t="str">
        <f t="shared" si="5"/>
        <v>Tele / Post / Plansekur 1</v>
      </c>
      <c r="Q9" s="75">
        <f t="shared" si="6"/>
        <v>53.0004</v>
      </c>
      <c r="R9" s="74"/>
      <c r="S9" s="74" t="str">
        <f t="shared" si="7"/>
        <v>Tanja Hoffmann</v>
      </c>
      <c r="T9" s="74" t="str">
        <f t="shared" si="8"/>
        <v>LzO / TVD / Hoffmann</v>
      </c>
      <c r="U9" s="69">
        <f t="shared" si="9"/>
        <v>590.0042</v>
      </c>
    </row>
    <row r="10" spans="2:21" ht="15.75">
      <c r="B10" s="73">
        <v>1</v>
      </c>
      <c r="C10" s="183" t="s">
        <v>51</v>
      </c>
      <c r="E10" s="78" t="str">
        <f>'1.Spieler'!J4</f>
        <v>Hans Jürgen Pivitt</v>
      </c>
      <c r="F10" s="74" t="str">
        <f>'1.Spieler'!J3</f>
        <v>BWV / Holzmann Haliburton</v>
      </c>
      <c r="G10" s="75">
        <f t="shared" si="0"/>
        <v>52.001</v>
      </c>
      <c r="H10" s="75">
        <f t="shared" si="1"/>
        <v>579.001</v>
      </c>
      <c r="I10" s="73">
        <f>'1.Spieler'!$J$5</f>
        <v>52</v>
      </c>
      <c r="J10" s="74">
        <f t="shared" si="10"/>
        <v>0.001</v>
      </c>
      <c r="K10" s="74">
        <f>'1.Spieler'!$J$6</f>
        <v>579</v>
      </c>
      <c r="L10" s="188">
        <f t="shared" si="2"/>
        <v>0.001</v>
      </c>
      <c r="M10" s="74"/>
      <c r="N10" s="73">
        <f t="shared" si="3"/>
        <v>8</v>
      </c>
      <c r="O10" s="74" t="str">
        <f t="shared" si="4"/>
        <v>Hans Jürgen Pivitt</v>
      </c>
      <c r="P10" s="76" t="str">
        <f t="shared" si="5"/>
        <v>BWV / Holzmann Haliburton</v>
      </c>
      <c r="Q10" s="75">
        <f t="shared" si="6"/>
        <v>52.001</v>
      </c>
      <c r="R10" s="74"/>
      <c r="S10" s="74" t="str">
        <f t="shared" si="7"/>
        <v>Anke Hollwege-Gertz</v>
      </c>
      <c r="T10" s="74" t="str">
        <f t="shared" si="8"/>
        <v>LWK / ACC / Bahn</v>
      </c>
      <c r="U10" s="69">
        <f t="shared" si="9"/>
        <v>590.0024</v>
      </c>
    </row>
    <row r="11" spans="2:21" ht="15.75">
      <c r="B11" s="73">
        <v>1</v>
      </c>
      <c r="C11" s="183" t="s">
        <v>52</v>
      </c>
      <c r="E11" s="78" t="str">
        <f>'1.Spieler'!K4</f>
        <v>Annegret Hehemeyer</v>
      </c>
      <c r="F11" s="74" t="str">
        <f>'1.Spieler'!K3</f>
        <v>Tele / Post / Plansekur 2</v>
      </c>
      <c r="G11" s="75">
        <f aca="true" t="shared" si="11" ref="G11:G18">SUM(I11+J11)</f>
        <v>32.0011</v>
      </c>
      <c r="H11" s="75">
        <f aca="true" t="shared" si="12" ref="H11:H52">SUM(K11+L11)</f>
        <v>518.0011</v>
      </c>
      <c r="I11" s="73">
        <f>'1.Spieler'!$K$5</f>
        <v>32</v>
      </c>
      <c r="J11" s="74">
        <f t="shared" si="10"/>
        <v>0.0011</v>
      </c>
      <c r="K11" s="74">
        <f>'1.Spieler'!$K$6</f>
        <v>518</v>
      </c>
      <c r="L11" s="188">
        <f t="shared" si="2"/>
        <v>0.0011</v>
      </c>
      <c r="N11" s="73">
        <f t="shared" si="3"/>
        <v>9</v>
      </c>
      <c r="O11" s="74" t="str">
        <f t="shared" si="4"/>
        <v>Jürgen Döpke</v>
      </c>
      <c r="P11" s="76" t="str">
        <f t="shared" si="5"/>
        <v>LzO / TVD / Hoffmann</v>
      </c>
      <c r="Q11" s="75">
        <f t="shared" si="6"/>
        <v>52.0005</v>
      </c>
      <c r="R11" s="74"/>
      <c r="S11" s="74" t="str">
        <f t="shared" si="7"/>
        <v>Andrea Spiekermann</v>
      </c>
      <c r="T11" s="74" t="str">
        <f t="shared" si="8"/>
        <v>GSG / EWE / Heeren</v>
      </c>
      <c r="U11" s="69">
        <f t="shared" si="9"/>
        <v>589.0025</v>
      </c>
    </row>
    <row r="12" spans="2:21" ht="15.75">
      <c r="B12" s="73">
        <v>1</v>
      </c>
      <c r="C12" s="183" t="s">
        <v>53</v>
      </c>
      <c r="D12" s="190"/>
      <c r="E12" s="191">
        <f>'1.Spieler'!L6</f>
        <v>0</v>
      </c>
      <c r="F12" s="192">
        <f>'1.Spieler'!L5</f>
        <v>0</v>
      </c>
      <c r="G12" s="193">
        <f t="shared" si="11"/>
        <v>0.0012000000000000001</v>
      </c>
      <c r="H12" s="193">
        <f t="shared" si="12"/>
        <v>0.0012000000000000001</v>
      </c>
      <c r="I12" s="194">
        <f>'1.Spieler'!$L$5</f>
        <v>0</v>
      </c>
      <c r="J12" s="192">
        <f t="shared" si="10"/>
        <v>0.0012000000000000001</v>
      </c>
      <c r="K12" s="192">
        <f>'1.Spieler'!$L$6</f>
        <v>0</v>
      </c>
      <c r="L12" s="195">
        <f t="shared" si="2"/>
        <v>0.0012000000000000001</v>
      </c>
      <c r="N12" s="73">
        <f t="shared" si="3"/>
        <v>10</v>
      </c>
      <c r="O12" s="74" t="str">
        <f t="shared" si="4"/>
        <v>Holger Kleindick</v>
      </c>
      <c r="P12" s="76" t="str">
        <f t="shared" si="5"/>
        <v>GSG / EWE / Heeren</v>
      </c>
      <c r="Q12" s="75">
        <f t="shared" si="6"/>
        <v>50.0043</v>
      </c>
      <c r="R12" s="74"/>
      <c r="S12" s="74" t="str">
        <f t="shared" si="7"/>
        <v>Jürgen Döpke</v>
      </c>
      <c r="T12" s="74" t="str">
        <f t="shared" si="8"/>
        <v>LzO / TVD / Hoffmann</v>
      </c>
      <c r="U12" s="69">
        <f t="shared" si="9"/>
        <v>589.0005</v>
      </c>
    </row>
    <row r="13" spans="2:21" ht="15.75">
      <c r="B13" s="73">
        <v>2</v>
      </c>
      <c r="C13" s="185" t="s">
        <v>44</v>
      </c>
      <c r="D13" t="s">
        <v>43</v>
      </c>
      <c r="E13" s="78" t="str">
        <f>'2.Spieler'!C4</f>
        <v>Alfons Wollmann</v>
      </c>
      <c r="F13" s="74" t="str">
        <f>'2.Spieler'!C3</f>
        <v>Tele / Post / Plansekur 1</v>
      </c>
      <c r="G13" s="75">
        <f t="shared" si="11"/>
        <v>50.0013</v>
      </c>
      <c r="H13" s="75">
        <f t="shared" si="12"/>
        <v>585.0013</v>
      </c>
      <c r="I13" s="73">
        <f>'2.Spieler'!$C$5</f>
        <v>50</v>
      </c>
      <c r="J13" s="74">
        <f t="shared" si="10"/>
        <v>0.0013000000000000002</v>
      </c>
      <c r="K13" s="74">
        <f>'2.Spieler'!$C$6</f>
        <v>585</v>
      </c>
      <c r="L13" s="188">
        <f t="shared" si="2"/>
        <v>0.0013000000000000002</v>
      </c>
      <c r="M13" s="74"/>
      <c r="N13" s="73">
        <f t="shared" si="3"/>
        <v>11</v>
      </c>
      <c r="O13" s="74" t="str">
        <f t="shared" si="4"/>
        <v>Axel Villbrandt</v>
      </c>
      <c r="P13" s="76" t="str">
        <f t="shared" si="5"/>
        <v>GSG / EWE / Heeren</v>
      </c>
      <c r="Q13" s="75">
        <f t="shared" si="6"/>
        <v>50.0034</v>
      </c>
      <c r="R13" s="74"/>
      <c r="S13" s="74" t="str">
        <f t="shared" si="7"/>
        <v>Gerold Rowold</v>
      </c>
      <c r="T13" s="74" t="str">
        <f t="shared" si="8"/>
        <v>DZ.BK. / Wintermann / Brötje</v>
      </c>
      <c r="U13" s="69">
        <f t="shared" si="9"/>
        <v>586.0044</v>
      </c>
    </row>
    <row r="14" spans="2:21" ht="15.75">
      <c r="B14" s="73">
        <v>2</v>
      </c>
      <c r="C14" s="185" t="s">
        <v>45</v>
      </c>
      <c r="E14" s="78" t="str">
        <f>'2.Spieler'!D4</f>
        <v>Uwe Heiken</v>
      </c>
      <c r="F14" s="74" t="str">
        <f>'2.Spieler'!D3</f>
        <v>LzO / TVD / Hoffmann</v>
      </c>
      <c r="G14" s="75">
        <f t="shared" si="11"/>
        <v>47.0014</v>
      </c>
      <c r="H14" s="75">
        <f t="shared" si="12"/>
        <v>566.0014</v>
      </c>
      <c r="I14" s="73">
        <f>'2.Spieler'!$D$5</f>
        <v>47</v>
      </c>
      <c r="J14" s="74">
        <f t="shared" si="10"/>
        <v>0.0014</v>
      </c>
      <c r="K14" s="74">
        <f>'2.Spieler'!$D$6</f>
        <v>566</v>
      </c>
      <c r="L14" s="188">
        <f t="shared" si="2"/>
        <v>0.0014</v>
      </c>
      <c r="M14" s="74"/>
      <c r="N14" s="73">
        <f t="shared" si="3"/>
        <v>12</v>
      </c>
      <c r="O14" s="74" t="str">
        <f t="shared" si="4"/>
        <v>Alfons Wollmann</v>
      </c>
      <c r="P14" s="76" t="str">
        <f t="shared" si="5"/>
        <v>Tele / Post / Plansekur 1</v>
      </c>
      <c r="Q14" s="75">
        <f t="shared" si="6"/>
        <v>50.0013</v>
      </c>
      <c r="R14" s="74"/>
      <c r="S14" s="74" t="str">
        <f t="shared" si="7"/>
        <v>Axel Villbrandt</v>
      </c>
      <c r="T14" s="74" t="str">
        <f t="shared" si="8"/>
        <v>GSG / EWE / Heeren</v>
      </c>
      <c r="U14" s="69">
        <f t="shared" si="9"/>
        <v>586.0034</v>
      </c>
    </row>
    <row r="15" spans="2:21" ht="15.75">
      <c r="B15" s="73">
        <v>2</v>
      </c>
      <c r="C15" s="185" t="s">
        <v>46</v>
      </c>
      <c r="E15" s="78" t="str">
        <f>'2.Spieler'!E4</f>
        <v>Peter Schwettmann</v>
      </c>
      <c r="F15" s="74" t="str">
        <f>'2.Spieler'!E3</f>
        <v>LWK / ACC / Bahn</v>
      </c>
      <c r="G15" s="75">
        <f t="shared" si="11"/>
        <v>53.0015</v>
      </c>
      <c r="H15" s="75">
        <f t="shared" si="12"/>
        <v>581.0015</v>
      </c>
      <c r="I15" s="73">
        <f>'2.Spieler'!$E$5</f>
        <v>53</v>
      </c>
      <c r="J15" s="74">
        <f t="shared" si="10"/>
        <v>0.0015</v>
      </c>
      <c r="K15" s="74">
        <f>'2.Spieler'!$E$6</f>
        <v>581</v>
      </c>
      <c r="L15" s="188">
        <f t="shared" si="2"/>
        <v>0.0015</v>
      </c>
      <c r="M15" s="74"/>
      <c r="N15" s="73">
        <f t="shared" si="3"/>
        <v>13</v>
      </c>
      <c r="O15" s="74" t="str">
        <f t="shared" si="4"/>
        <v>Heiko Schmidt</v>
      </c>
      <c r="P15" s="76" t="str">
        <f t="shared" si="5"/>
        <v>BWV / Holzmann Haliburton</v>
      </c>
      <c r="Q15" s="75">
        <f t="shared" si="6"/>
        <v>49.0037</v>
      </c>
      <c r="R15" s="74"/>
      <c r="S15" s="74" t="str">
        <f t="shared" si="7"/>
        <v>Alfons Wollmann</v>
      </c>
      <c r="T15" s="74" t="str">
        <f t="shared" si="8"/>
        <v>Tele / Post / Plansekur 1</v>
      </c>
      <c r="U15" s="69">
        <f t="shared" si="9"/>
        <v>585.0013</v>
      </c>
    </row>
    <row r="16" spans="2:21" ht="15.75">
      <c r="B16" s="73">
        <v>2</v>
      </c>
      <c r="C16" s="185" t="s">
        <v>47</v>
      </c>
      <c r="E16" s="78" t="str">
        <f>'2.Spieler'!F4</f>
        <v>Dan Müller</v>
      </c>
      <c r="F16" s="74" t="str">
        <f>'2.Spieler'!F3</f>
        <v>GSG / EWE / Heeren</v>
      </c>
      <c r="G16" s="75">
        <f t="shared" si="11"/>
        <v>33.0016</v>
      </c>
      <c r="H16" s="75">
        <f t="shared" si="12"/>
        <v>536.0016</v>
      </c>
      <c r="I16" s="73">
        <f>'2.Spieler'!$F$5</f>
        <v>33</v>
      </c>
      <c r="J16" s="74">
        <f t="shared" si="10"/>
        <v>0.0016</v>
      </c>
      <c r="K16" s="74">
        <f>'2.Spieler'!$F$6</f>
        <v>536</v>
      </c>
      <c r="L16" s="188">
        <f t="shared" si="2"/>
        <v>0.0016</v>
      </c>
      <c r="M16" s="74"/>
      <c r="N16" s="73">
        <f t="shared" si="3"/>
        <v>14</v>
      </c>
      <c r="O16" s="74" t="str">
        <f t="shared" si="4"/>
        <v>Horst Hobbiesiefken</v>
      </c>
      <c r="P16" s="76" t="str">
        <f t="shared" si="5"/>
        <v>Stadt OL / Finanzamt OL</v>
      </c>
      <c r="Q16" s="75">
        <f t="shared" si="6"/>
        <v>49.0036</v>
      </c>
      <c r="R16" s="74"/>
      <c r="S16" s="74" t="str">
        <f t="shared" si="7"/>
        <v>Rainer Heye</v>
      </c>
      <c r="T16" s="74" t="str">
        <f t="shared" si="8"/>
        <v>Stadt OL / Finanzamt OL</v>
      </c>
      <c r="U16" s="69">
        <f t="shared" si="9"/>
        <v>582.0009</v>
      </c>
    </row>
    <row r="17" spans="2:21" ht="15.75">
      <c r="B17" s="73">
        <v>2</v>
      </c>
      <c r="C17" s="185" t="s">
        <v>48</v>
      </c>
      <c r="E17" s="78" t="str">
        <f>'2.Spieler'!G4</f>
        <v>Günter Simon</v>
      </c>
      <c r="F17" s="74" t="str">
        <f>'2.Spieler'!G3</f>
        <v>DZ.BK. / Wintermann / Brötje</v>
      </c>
      <c r="G17" s="75">
        <f t="shared" si="11"/>
        <v>47.0017</v>
      </c>
      <c r="H17" s="75">
        <f t="shared" si="12"/>
        <v>575.0017</v>
      </c>
      <c r="I17" s="73">
        <f>'2.Spieler'!$G$5</f>
        <v>47</v>
      </c>
      <c r="J17" s="74">
        <f t="shared" si="10"/>
        <v>0.0017000000000000001</v>
      </c>
      <c r="K17" s="74">
        <f>'2.Spieler'!$G$6</f>
        <v>575</v>
      </c>
      <c r="L17" s="188">
        <f t="shared" si="2"/>
        <v>0.0017000000000000001</v>
      </c>
      <c r="M17" s="74"/>
      <c r="N17" s="73">
        <f t="shared" si="3"/>
        <v>15</v>
      </c>
      <c r="O17" s="74" t="str">
        <f t="shared" si="4"/>
        <v>Hans Joachim Schneider</v>
      </c>
      <c r="P17" s="76" t="str">
        <f t="shared" si="5"/>
        <v>Tele / Post / Plansekur 1</v>
      </c>
      <c r="Q17" s="75">
        <f t="shared" si="6"/>
        <v>49.0032</v>
      </c>
      <c r="R17" s="74"/>
      <c r="S17" s="74" t="str">
        <f t="shared" si="7"/>
        <v>Heiko Schmidt</v>
      </c>
      <c r="T17" s="74" t="str">
        <f t="shared" si="8"/>
        <v>BWV / Holzmann Haliburton</v>
      </c>
      <c r="U17" s="69">
        <f t="shared" si="9"/>
        <v>581.0037</v>
      </c>
    </row>
    <row r="18" spans="2:21" ht="15.75">
      <c r="B18" s="73">
        <v>2</v>
      </c>
      <c r="C18" s="185" t="s">
        <v>49</v>
      </c>
      <c r="E18" s="78" t="str">
        <f>'2.Spieler'!H4</f>
        <v>Manfred Gote</v>
      </c>
      <c r="F18" s="74" t="str">
        <f>'2.Spieler'!H3</f>
        <v>Stadt OL / Finanzamt OL</v>
      </c>
      <c r="G18" s="75">
        <f t="shared" si="11"/>
        <v>0.0018000000000000002</v>
      </c>
      <c r="H18" s="75">
        <f t="shared" si="12"/>
        <v>0.0018000000000000002</v>
      </c>
      <c r="I18" s="73">
        <f>'2.Spieler'!$L$5</f>
        <v>0</v>
      </c>
      <c r="J18" s="74">
        <f t="shared" si="10"/>
        <v>0.0018000000000000002</v>
      </c>
      <c r="K18" s="74">
        <f>'2.Spieler'!$L$6</f>
        <v>0</v>
      </c>
      <c r="L18" s="188">
        <f t="shared" si="2"/>
        <v>0.0018000000000000002</v>
      </c>
      <c r="M18" s="74"/>
      <c r="N18" s="73">
        <f t="shared" si="3"/>
        <v>16</v>
      </c>
      <c r="O18" s="74" t="str">
        <f t="shared" si="4"/>
        <v>Urte Schütte</v>
      </c>
      <c r="P18" s="76" t="str">
        <f t="shared" si="5"/>
        <v>Stadt OL / Finanzamt OL</v>
      </c>
      <c r="Q18" s="75">
        <f t="shared" si="6"/>
        <v>49.0027</v>
      </c>
      <c r="R18" s="74"/>
      <c r="S18" s="74" t="str">
        <f t="shared" si="7"/>
        <v>Peter Schwettmann</v>
      </c>
      <c r="T18" s="74" t="str">
        <f t="shared" si="8"/>
        <v>LWK / ACC / Bahn</v>
      </c>
      <c r="U18" s="69">
        <f t="shared" si="9"/>
        <v>581.0015</v>
      </c>
    </row>
    <row r="19" spans="2:21" ht="15.75">
      <c r="B19" s="73">
        <v>2</v>
      </c>
      <c r="C19" s="185" t="s">
        <v>50</v>
      </c>
      <c r="E19" s="78" t="str">
        <f>'2.Spieler'!I4</f>
        <v>Hans Hermann Kloppenburg</v>
      </c>
      <c r="F19" s="74" t="str">
        <f>'2.Spieler'!I3</f>
        <v>BWV / Holzmann Haliburton</v>
      </c>
      <c r="G19" s="75">
        <f>SUM(I19+J20)</f>
        <v>46.002</v>
      </c>
      <c r="H19" s="75">
        <f t="shared" si="12"/>
        <v>558.0019</v>
      </c>
      <c r="I19" s="73">
        <f>'2.Spieler'!$H$5</f>
        <v>46</v>
      </c>
      <c r="J19" s="74">
        <f t="shared" si="10"/>
        <v>0.0019</v>
      </c>
      <c r="K19" s="74">
        <f>'2.Spieler'!$H$6</f>
        <v>558</v>
      </c>
      <c r="L19" s="188">
        <f t="shared" si="2"/>
        <v>0.0019</v>
      </c>
      <c r="M19" s="74"/>
      <c r="N19" s="73">
        <f t="shared" si="3"/>
        <v>17</v>
      </c>
      <c r="O19" s="74" t="str">
        <f t="shared" si="4"/>
        <v>Jens Künken</v>
      </c>
      <c r="P19" s="76" t="str">
        <f t="shared" si="5"/>
        <v>Tele / Post / Plansekur 2</v>
      </c>
      <c r="Q19" s="75">
        <f t="shared" si="6"/>
        <v>48.0047</v>
      </c>
      <c r="R19" s="74"/>
      <c r="S19" s="74" t="str">
        <f t="shared" si="7"/>
        <v>Jens Künken</v>
      </c>
      <c r="T19" s="74" t="str">
        <f t="shared" si="8"/>
        <v>Tele / Post / Plansekur 2</v>
      </c>
      <c r="U19" s="69">
        <f t="shared" si="9"/>
        <v>579.0047</v>
      </c>
    </row>
    <row r="20" spans="2:21" ht="15.75">
      <c r="B20" s="73">
        <v>2</v>
      </c>
      <c r="C20" s="185" t="s">
        <v>51</v>
      </c>
      <c r="E20" s="78" t="str">
        <f>'2.Spieler'!J4</f>
        <v>Horst Tietz</v>
      </c>
      <c r="F20" s="74" t="str">
        <f>'2.Spieler'!J3</f>
        <v>Tele / Post / Plansekur 2</v>
      </c>
      <c r="G20" s="75">
        <f>SUM(I20+J23)</f>
        <v>42.0023</v>
      </c>
      <c r="H20" s="75">
        <f t="shared" si="12"/>
        <v>555.002</v>
      </c>
      <c r="I20" s="73">
        <f>'2.Spieler'!$J$5</f>
        <v>42</v>
      </c>
      <c r="J20" s="74">
        <f t="shared" si="10"/>
        <v>0.002</v>
      </c>
      <c r="K20" s="74">
        <f>'2.Spieler'!$J$6</f>
        <v>555</v>
      </c>
      <c r="L20" s="188">
        <f t="shared" si="2"/>
        <v>0.002</v>
      </c>
      <c r="M20" s="74"/>
      <c r="N20" s="73">
        <f t="shared" si="3"/>
        <v>18</v>
      </c>
      <c r="O20" s="74" t="str">
        <f t="shared" si="4"/>
        <v>Herbert Hasler</v>
      </c>
      <c r="P20" s="76" t="str">
        <f t="shared" si="5"/>
        <v>LWK / ACC / Bahn</v>
      </c>
      <c r="Q20" s="75">
        <f t="shared" si="6"/>
        <v>47.0033</v>
      </c>
      <c r="R20" s="74"/>
      <c r="S20" s="74" t="str">
        <f t="shared" si="7"/>
        <v>Hans Jürgen Pivitt</v>
      </c>
      <c r="T20" s="74" t="str">
        <f t="shared" si="8"/>
        <v>BWV / Holzmann Haliburton</v>
      </c>
      <c r="U20" s="69">
        <f t="shared" si="9"/>
        <v>579.001</v>
      </c>
    </row>
    <row r="21" spans="2:21" ht="15.75">
      <c r="B21" s="73">
        <v>2</v>
      </c>
      <c r="C21" s="185" t="s">
        <v>52</v>
      </c>
      <c r="E21" s="78">
        <f>'2.Spieler'!K4</f>
        <v>0</v>
      </c>
      <c r="F21" s="74">
        <f>'2.Spieler'!K3</f>
        <v>0</v>
      </c>
      <c r="G21" s="75">
        <f>SUM(I21+J24)</f>
        <v>0.0024000000000000002</v>
      </c>
      <c r="H21" s="75">
        <f t="shared" si="12"/>
        <v>0.0021000000000000003</v>
      </c>
      <c r="I21" s="73">
        <f>'2.Spieler'!$K$5</f>
        <v>0</v>
      </c>
      <c r="J21" s="74">
        <f t="shared" si="10"/>
        <v>0.0021000000000000003</v>
      </c>
      <c r="K21" s="74">
        <f>'2.Spieler'!$K$6</f>
        <v>0</v>
      </c>
      <c r="L21" s="188">
        <f t="shared" si="2"/>
        <v>0.0021000000000000003</v>
      </c>
      <c r="M21" s="74"/>
      <c r="N21" s="73">
        <f t="shared" si="3"/>
        <v>19</v>
      </c>
      <c r="O21" s="74" t="str">
        <f t="shared" si="4"/>
        <v>Günter Simon</v>
      </c>
      <c r="P21" s="76" t="str">
        <f t="shared" si="5"/>
        <v>DZ.BK. / Wintermann / Brötje</v>
      </c>
      <c r="Q21" s="75">
        <f t="shared" si="6"/>
        <v>47.0017</v>
      </c>
      <c r="R21" s="74"/>
      <c r="S21" s="74" t="str">
        <f t="shared" si="7"/>
        <v>Heino Boltes</v>
      </c>
      <c r="T21" s="74" t="str">
        <f t="shared" si="8"/>
        <v>Tele / Post / Plansekur 1</v>
      </c>
      <c r="U21" s="69">
        <f t="shared" si="9"/>
        <v>579.0004</v>
      </c>
    </row>
    <row r="22" spans="2:21" ht="15.75">
      <c r="B22" s="73">
        <v>2</v>
      </c>
      <c r="C22" s="185" t="s">
        <v>53</v>
      </c>
      <c r="D22" s="190"/>
      <c r="E22" s="191" t="str">
        <f>'2.Spieler'!L4</f>
        <v>Torsten zur Brügge</v>
      </c>
      <c r="F22" s="192" t="str">
        <f>'2.Spieler'!L3</f>
        <v>Nord LB / Dorma</v>
      </c>
      <c r="G22" s="193">
        <f>SUM(I22+J25)</f>
        <v>0.0025</v>
      </c>
      <c r="H22" s="193">
        <f t="shared" si="12"/>
        <v>0.0022</v>
      </c>
      <c r="I22" s="194">
        <f>'2.Spieler'!$L$5</f>
        <v>0</v>
      </c>
      <c r="J22" s="192">
        <f t="shared" si="10"/>
        <v>0.0022</v>
      </c>
      <c r="K22" s="192">
        <f>'2.Spieler'!$L$6</f>
        <v>0</v>
      </c>
      <c r="L22" s="195">
        <f t="shared" si="2"/>
        <v>0.0022</v>
      </c>
      <c r="M22" s="74"/>
      <c r="N22" s="73">
        <f t="shared" si="3"/>
        <v>20</v>
      </c>
      <c r="O22" s="74" t="str">
        <f t="shared" si="4"/>
        <v>Uwe Heiken</v>
      </c>
      <c r="P22" s="76" t="str">
        <f t="shared" si="5"/>
        <v>LzO / TVD / Hoffmann</v>
      </c>
      <c r="Q22" s="75">
        <f t="shared" si="6"/>
        <v>47.0014</v>
      </c>
      <c r="R22" s="74"/>
      <c r="S22" s="74" t="str">
        <f t="shared" si="7"/>
        <v>Dagmar Schlieben</v>
      </c>
      <c r="T22" s="74" t="str">
        <f t="shared" si="8"/>
        <v>Tele / Post / Plansekur 2</v>
      </c>
      <c r="U22" s="69">
        <f t="shared" si="9"/>
        <v>578.0029</v>
      </c>
    </row>
    <row r="23" spans="2:21" ht="15.75">
      <c r="B23" s="73">
        <v>3</v>
      </c>
      <c r="C23" s="186" t="s">
        <v>44</v>
      </c>
      <c r="D23" t="s">
        <v>43</v>
      </c>
      <c r="E23" s="78" t="str">
        <f>'3.Spieler'!C4</f>
        <v>Christian Hillers</v>
      </c>
      <c r="F23" s="74" t="str">
        <f>'3.Spieler'!C3</f>
        <v>LzO / TVD / Hoffmann</v>
      </c>
      <c r="G23" s="75">
        <f aca="true" t="shared" si="13" ref="G23:G52">SUM(I23+J23)</f>
        <v>45.0023</v>
      </c>
      <c r="H23" s="75">
        <f t="shared" si="12"/>
        <v>573.0023</v>
      </c>
      <c r="I23" s="73">
        <f>'3.Spieler'!$C$5</f>
        <v>45</v>
      </c>
      <c r="J23" s="74">
        <f t="shared" si="10"/>
        <v>0.0023</v>
      </c>
      <c r="K23" s="74">
        <f>'3.Spieler'!$C$6</f>
        <v>573</v>
      </c>
      <c r="L23" s="188">
        <f t="shared" si="2"/>
        <v>0.0023</v>
      </c>
      <c r="M23" s="74"/>
      <c r="N23" s="73">
        <f t="shared" si="3"/>
        <v>21</v>
      </c>
      <c r="O23" s="74" t="str">
        <f t="shared" si="4"/>
        <v>Gerold Rowold</v>
      </c>
      <c r="P23" s="76" t="str">
        <f t="shared" si="5"/>
        <v>DZ.BK. / Wintermann / Brötje</v>
      </c>
      <c r="Q23" s="75">
        <f t="shared" si="6"/>
        <v>46.0044</v>
      </c>
      <c r="R23" s="74"/>
      <c r="S23" s="74" t="str">
        <f t="shared" si="7"/>
        <v>Karl Heinz Recknagel</v>
      </c>
      <c r="T23" s="74" t="str">
        <f t="shared" si="8"/>
        <v>BWV / Holzmann Haliburton</v>
      </c>
      <c r="U23" s="69">
        <f t="shared" si="9"/>
        <v>576.0046</v>
      </c>
    </row>
    <row r="24" spans="2:21" ht="15.75">
      <c r="B24" s="73">
        <v>3</v>
      </c>
      <c r="C24" s="186" t="s">
        <v>45</v>
      </c>
      <c r="E24" s="78" t="str">
        <f>'3.Spieler'!D4</f>
        <v>Anke Hollwege-Gertz</v>
      </c>
      <c r="F24" s="74" t="str">
        <f>'3.Spieler'!D3</f>
        <v>LWK / ACC / Bahn</v>
      </c>
      <c r="G24" s="75">
        <f t="shared" si="13"/>
        <v>46.0024</v>
      </c>
      <c r="H24" s="75">
        <f t="shared" si="12"/>
        <v>590.0024</v>
      </c>
      <c r="I24" s="73">
        <f>'3.Spieler'!$D$5</f>
        <v>46</v>
      </c>
      <c r="J24" s="74">
        <f t="shared" si="10"/>
        <v>0.0024000000000000002</v>
      </c>
      <c r="K24" s="74">
        <f>'3.Spieler'!$D$6</f>
        <v>590</v>
      </c>
      <c r="L24" s="188">
        <f t="shared" si="2"/>
        <v>0.0024000000000000002</v>
      </c>
      <c r="M24" s="74"/>
      <c r="N24" s="73">
        <f t="shared" si="3"/>
        <v>22</v>
      </c>
      <c r="O24" s="74" t="str">
        <f t="shared" si="4"/>
        <v>Andrea Spiekermann</v>
      </c>
      <c r="P24" s="76" t="str">
        <f t="shared" si="5"/>
        <v>GSG / EWE / Heeren</v>
      </c>
      <c r="Q24" s="75">
        <f t="shared" si="6"/>
        <v>46.0025</v>
      </c>
      <c r="R24" s="74"/>
      <c r="S24" s="74" t="str">
        <f t="shared" si="7"/>
        <v>Günter Simon</v>
      </c>
      <c r="T24" s="74" t="str">
        <f t="shared" si="8"/>
        <v>DZ.BK. / Wintermann / Brötje</v>
      </c>
      <c r="U24" s="69">
        <f t="shared" si="9"/>
        <v>575.0017</v>
      </c>
    </row>
    <row r="25" spans="2:21" ht="15.75">
      <c r="B25" s="73">
        <v>3</v>
      </c>
      <c r="C25" s="186" t="s">
        <v>46</v>
      </c>
      <c r="E25" s="78" t="str">
        <f>'3.Spieler'!E4</f>
        <v>Andrea Spiekermann</v>
      </c>
      <c r="F25" s="74" t="str">
        <f>'3.Spieler'!E3</f>
        <v>GSG / EWE / Heeren</v>
      </c>
      <c r="G25" s="75">
        <f t="shared" si="13"/>
        <v>46.0025</v>
      </c>
      <c r="H25" s="75">
        <f t="shared" si="12"/>
        <v>589.0025</v>
      </c>
      <c r="I25" s="73">
        <f>'3.Spieler'!$E$5</f>
        <v>46</v>
      </c>
      <c r="J25" s="74">
        <f t="shared" si="10"/>
        <v>0.0025</v>
      </c>
      <c r="K25" s="74">
        <f>'3.Spieler'!$E$6</f>
        <v>589</v>
      </c>
      <c r="L25" s="188">
        <f t="shared" si="2"/>
        <v>0.0025</v>
      </c>
      <c r="M25" s="74"/>
      <c r="N25" s="73">
        <f t="shared" si="3"/>
        <v>23</v>
      </c>
      <c r="O25" s="74" t="str">
        <f t="shared" si="4"/>
        <v>Anke Hollwege-Gertz</v>
      </c>
      <c r="P25" s="76" t="str">
        <f t="shared" si="5"/>
        <v>LWK / ACC / Bahn</v>
      </c>
      <c r="Q25" s="75">
        <f t="shared" si="6"/>
        <v>46.0024</v>
      </c>
      <c r="R25" s="74"/>
      <c r="S25" s="74" t="str">
        <f t="shared" si="7"/>
        <v>Christian Hillers</v>
      </c>
      <c r="T25" s="74" t="str">
        <f t="shared" si="8"/>
        <v>LzO / TVD / Hoffmann</v>
      </c>
      <c r="U25" s="69">
        <f t="shared" si="9"/>
        <v>573.0023</v>
      </c>
    </row>
    <row r="26" spans="2:21" ht="15.75">
      <c r="B26" s="73">
        <v>3</v>
      </c>
      <c r="C26" s="186" t="s">
        <v>47</v>
      </c>
      <c r="E26" s="78" t="str">
        <f>'3.Spieler'!F4</f>
        <v>Enno Borchers</v>
      </c>
      <c r="F26" s="74" t="str">
        <f>'3.Spieler'!F3</f>
        <v>DZ.BK. / Wintermann / Brötje</v>
      </c>
      <c r="G26" s="75">
        <f t="shared" si="13"/>
        <v>42.0026</v>
      </c>
      <c r="H26" s="75">
        <f t="shared" si="12"/>
        <v>560.0026</v>
      </c>
      <c r="I26" s="73">
        <f>'3.Spieler'!$F$5</f>
        <v>42</v>
      </c>
      <c r="J26" s="74">
        <f t="shared" si="10"/>
        <v>0.0026000000000000003</v>
      </c>
      <c r="K26" s="74">
        <f>'3.Spieler'!$F$6</f>
        <v>560</v>
      </c>
      <c r="L26" s="188">
        <f t="shared" si="2"/>
        <v>0.0026000000000000003</v>
      </c>
      <c r="M26" s="74"/>
      <c r="N26" s="73">
        <f t="shared" si="3"/>
        <v>24</v>
      </c>
      <c r="O26" s="74" t="str">
        <f t="shared" si="4"/>
        <v>Hans Hermann Kloppenburg</v>
      </c>
      <c r="P26" s="76" t="str">
        <f t="shared" si="5"/>
        <v>BWV / Holzmann Haliburton</v>
      </c>
      <c r="Q26" s="75">
        <f t="shared" si="6"/>
        <v>46.002</v>
      </c>
      <c r="R26" s="74"/>
      <c r="S26" s="74" t="str">
        <f t="shared" si="7"/>
        <v>Herbert Hasler</v>
      </c>
      <c r="T26" s="74" t="str">
        <f t="shared" si="8"/>
        <v>LWK / ACC / Bahn</v>
      </c>
      <c r="U26" s="69">
        <f t="shared" si="9"/>
        <v>570.0033</v>
      </c>
    </row>
    <row r="27" spans="2:21" ht="15.75">
      <c r="B27" s="73">
        <v>3</v>
      </c>
      <c r="C27" s="186" t="s">
        <v>48</v>
      </c>
      <c r="E27" s="78" t="str">
        <f>'3.Spieler'!G4</f>
        <v>Urte Schütte</v>
      </c>
      <c r="F27" s="74" t="str">
        <f>'3.Spieler'!G3</f>
        <v>Stadt OL / Finanzamt OL</v>
      </c>
      <c r="G27" s="75">
        <f t="shared" si="13"/>
        <v>49.0027</v>
      </c>
      <c r="H27" s="75">
        <f t="shared" si="12"/>
        <v>596.0027</v>
      </c>
      <c r="I27" s="73">
        <f>'3.Spieler'!$G$5</f>
        <v>49</v>
      </c>
      <c r="J27" s="74">
        <f t="shared" si="10"/>
        <v>0.0027</v>
      </c>
      <c r="K27" s="74">
        <f>'3.Spieler'!$G$6</f>
        <v>596</v>
      </c>
      <c r="L27" s="188">
        <f t="shared" si="2"/>
        <v>0.0027</v>
      </c>
      <c r="M27" s="74"/>
      <c r="N27" s="73">
        <f t="shared" si="3"/>
        <v>25</v>
      </c>
      <c r="O27" s="74" t="str">
        <f t="shared" si="4"/>
        <v>Karl Heinz Recknagel</v>
      </c>
      <c r="P27" s="76" t="str">
        <f t="shared" si="5"/>
        <v>BWV / Holzmann Haliburton</v>
      </c>
      <c r="Q27" s="75">
        <f t="shared" si="6"/>
        <v>45.0046</v>
      </c>
      <c r="R27" s="74"/>
      <c r="S27" s="74" t="str">
        <f t="shared" si="7"/>
        <v>Uwe Heiken</v>
      </c>
      <c r="T27" s="74" t="str">
        <f t="shared" si="8"/>
        <v>LzO / TVD / Hoffmann</v>
      </c>
      <c r="U27" s="69">
        <f t="shared" si="9"/>
        <v>566.0014</v>
      </c>
    </row>
    <row r="28" spans="2:21" ht="15.75">
      <c r="B28" s="73">
        <v>3</v>
      </c>
      <c r="C28" s="186" t="s">
        <v>49</v>
      </c>
      <c r="E28" s="78" t="str">
        <f>'3.Spieler'!H4</f>
        <v>Reinhard Taetz</v>
      </c>
      <c r="F28" s="74" t="str">
        <f>'3.Spieler'!H3</f>
        <v>BWV / Holzmann Haliburton</v>
      </c>
      <c r="G28" s="75">
        <f t="shared" si="13"/>
        <v>39.0028</v>
      </c>
      <c r="H28" s="75">
        <f t="shared" si="12"/>
        <v>555.0028</v>
      </c>
      <c r="I28" s="73">
        <f>'3.Spieler'!$H$5</f>
        <v>39</v>
      </c>
      <c r="J28" s="74">
        <f t="shared" si="10"/>
        <v>0.0028</v>
      </c>
      <c r="K28" s="74">
        <f>'3.Spieler'!$H$6</f>
        <v>555</v>
      </c>
      <c r="L28" s="188">
        <f t="shared" si="2"/>
        <v>0.0028</v>
      </c>
      <c r="M28" s="74"/>
      <c r="N28" s="73">
        <f t="shared" si="3"/>
        <v>26</v>
      </c>
      <c r="O28" s="74" t="str">
        <f t="shared" si="4"/>
        <v>Christian Hillers</v>
      </c>
      <c r="P28" s="76" t="str">
        <f t="shared" si="5"/>
        <v>LzO / TVD / Hoffmann</v>
      </c>
      <c r="Q28" s="75">
        <f t="shared" si="6"/>
        <v>45.0023</v>
      </c>
      <c r="R28" s="74"/>
      <c r="S28" s="74" t="str">
        <f t="shared" si="7"/>
        <v>Edgar Gietz</v>
      </c>
      <c r="T28" s="74" t="str">
        <f t="shared" si="8"/>
        <v>LWK / ACC / Bahn</v>
      </c>
      <c r="U28" s="69">
        <f t="shared" si="9"/>
        <v>560.0052</v>
      </c>
    </row>
    <row r="29" spans="2:21" ht="15.75">
      <c r="B29" s="73">
        <v>3</v>
      </c>
      <c r="C29" s="186" t="s">
        <v>50</v>
      </c>
      <c r="E29" s="78" t="str">
        <f>'3.Spieler'!I4</f>
        <v>Dagmar Schlieben</v>
      </c>
      <c r="F29" s="74" t="str">
        <f>'3.Spieler'!I3</f>
        <v>Tele / Post / Plansekur 2</v>
      </c>
      <c r="G29" s="75">
        <f t="shared" si="13"/>
        <v>44.0029</v>
      </c>
      <c r="H29" s="75">
        <f t="shared" si="12"/>
        <v>578.0029</v>
      </c>
      <c r="I29" s="73">
        <f>'3.Spieler'!$I$5</f>
        <v>44</v>
      </c>
      <c r="J29" s="74">
        <f t="shared" si="10"/>
        <v>0.0029000000000000002</v>
      </c>
      <c r="K29" s="74">
        <f>'3.Spieler'!$I$6</f>
        <v>578</v>
      </c>
      <c r="L29" s="188">
        <f t="shared" si="2"/>
        <v>0.0029000000000000002</v>
      </c>
      <c r="M29" s="74"/>
      <c r="N29" s="73">
        <f t="shared" si="3"/>
        <v>27</v>
      </c>
      <c r="O29" s="74" t="str">
        <f t="shared" si="4"/>
        <v>Dagmar Schlieben</v>
      </c>
      <c r="P29" s="76" t="str">
        <f t="shared" si="5"/>
        <v>Tele / Post / Plansekur 2</v>
      </c>
      <c r="Q29" s="75">
        <f t="shared" si="6"/>
        <v>44.0029</v>
      </c>
      <c r="R29" s="74"/>
      <c r="S29" s="74" t="str">
        <f t="shared" si="7"/>
        <v>Enno Borchers</v>
      </c>
      <c r="T29" s="74" t="str">
        <f t="shared" si="8"/>
        <v>DZ.BK. / Wintermann / Brötje</v>
      </c>
      <c r="U29" s="69">
        <f t="shared" si="9"/>
        <v>560.0026</v>
      </c>
    </row>
    <row r="30" spans="2:21" ht="15.75">
      <c r="B30" s="73">
        <v>3</v>
      </c>
      <c r="C30" s="186" t="s">
        <v>51</v>
      </c>
      <c r="E30" s="78">
        <f>'3.Spieler'!J4</f>
        <v>0</v>
      </c>
      <c r="F30" s="74">
        <f>'3.Spieler'!J3</f>
        <v>0</v>
      </c>
      <c r="G30" s="75">
        <f t="shared" si="13"/>
        <v>0.003</v>
      </c>
      <c r="H30" s="75">
        <f t="shared" si="12"/>
        <v>0.003</v>
      </c>
      <c r="I30" s="73">
        <f>'3.Spieler'!$J$5</f>
        <v>0</v>
      </c>
      <c r="J30" s="74">
        <f t="shared" si="10"/>
        <v>0.003</v>
      </c>
      <c r="K30" s="74">
        <f>'3.Spieler'!$J$6</f>
        <v>0</v>
      </c>
      <c r="L30" s="188">
        <f t="shared" si="2"/>
        <v>0.003</v>
      </c>
      <c r="M30" s="74"/>
      <c r="N30" s="73">
        <f t="shared" si="3"/>
        <v>28</v>
      </c>
      <c r="O30" s="74" t="str">
        <f t="shared" si="4"/>
        <v>Enno Borchers</v>
      </c>
      <c r="P30" s="76" t="str">
        <f t="shared" si="5"/>
        <v>DZ.BK. / Wintermann / Brötje</v>
      </c>
      <c r="Q30" s="75">
        <f t="shared" si="6"/>
        <v>42.0026</v>
      </c>
      <c r="R30" s="74"/>
      <c r="S30" s="74" t="str">
        <f t="shared" si="7"/>
        <v>Hans Hermann Kloppenburg</v>
      </c>
      <c r="T30" s="74" t="str">
        <f t="shared" si="8"/>
        <v>BWV / Holzmann Haliburton</v>
      </c>
      <c r="U30" s="69">
        <f t="shared" si="9"/>
        <v>558.0019</v>
      </c>
    </row>
    <row r="31" spans="2:21" ht="15.75">
      <c r="B31" s="73">
        <v>3</v>
      </c>
      <c r="C31" s="186" t="s">
        <v>52</v>
      </c>
      <c r="E31" s="78" t="str">
        <f>'3.Spieler'!K4</f>
        <v>Anke Koopmann</v>
      </c>
      <c r="F31" s="74" t="str">
        <f>'3.Spieler'!K3</f>
        <v>Nord LB / Dorma</v>
      </c>
      <c r="G31" s="75">
        <f t="shared" si="13"/>
        <v>0.0031000000000000003</v>
      </c>
      <c r="H31" s="75">
        <f t="shared" si="12"/>
        <v>0.0031000000000000003</v>
      </c>
      <c r="I31" s="73">
        <f>'3.Spieler'!$K$5</f>
        <v>0</v>
      </c>
      <c r="J31" s="74">
        <f t="shared" si="10"/>
        <v>0.0031000000000000003</v>
      </c>
      <c r="K31" s="74">
        <f>'3.Spieler'!$K$6</f>
        <v>0</v>
      </c>
      <c r="L31" s="188">
        <f t="shared" si="2"/>
        <v>0.0031000000000000003</v>
      </c>
      <c r="M31" s="74"/>
      <c r="N31" s="73">
        <f t="shared" si="3"/>
        <v>29</v>
      </c>
      <c r="O31" s="74" t="str">
        <f t="shared" si="4"/>
        <v>Horst Tietz</v>
      </c>
      <c r="P31" s="76" t="str">
        <f t="shared" si="5"/>
        <v>Tele / Post / Plansekur 2</v>
      </c>
      <c r="Q31" s="75">
        <f t="shared" si="6"/>
        <v>42.0023</v>
      </c>
      <c r="R31" s="74"/>
      <c r="S31" s="74" t="str">
        <f t="shared" si="7"/>
        <v>Horst Hobbiesiefken</v>
      </c>
      <c r="T31" s="74" t="str">
        <f t="shared" si="8"/>
        <v>Stadt OL / Finanzamt OL</v>
      </c>
      <c r="U31" s="69">
        <f t="shared" si="9"/>
        <v>557.0036</v>
      </c>
    </row>
    <row r="32" spans="2:21" ht="15.75">
      <c r="B32" s="73">
        <v>3</v>
      </c>
      <c r="C32" s="186" t="s">
        <v>53</v>
      </c>
      <c r="D32" s="190"/>
      <c r="E32" s="191" t="str">
        <f>'3.Spieler'!L4</f>
        <v>Hans Joachim Schneider</v>
      </c>
      <c r="F32" s="192" t="str">
        <f>'3.Spieler'!L3</f>
        <v>Tele / Post / Plansekur 1</v>
      </c>
      <c r="G32" s="193">
        <f t="shared" si="13"/>
        <v>49.0032</v>
      </c>
      <c r="H32" s="193">
        <f t="shared" si="12"/>
        <v>591.0032</v>
      </c>
      <c r="I32" s="194">
        <f>'3.Spieler'!$L$5</f>
        <v>49</v>
      </c>
      <c r="J32" s="192">
        <f t="shared" si="10"/>
        <v>0.0032</v>
      </c>
      <c r="K32" s="192">
        <f>'3.Spieler'!$L$6</f>
        <v>591</v>
      </c>
      <c r="L32" s="195">
        <f t="shared" si="2"/>
        <v>0.0032</v>
      </c>
      <c r="M32" s="74"/>
      <c r="N32" s="73">
        <f t="shared" si="3"/>
        <v>30</v>
      </c>
      <c r="O32" s="74" t="str">
        <f t="shared" si="4"/>
        <v>Gerd Lammers</v>
      </c>
      <c r="P32" s="76" t="str">
        <f t="shared" si="5"/>
        <v>LWK / ACC / Bahn</v>
      </c>
      <c r="Q32" s="75">
        <f t="shared" si="6"/>
        <v>41.0006</v>
      </c>
      <c r="R32" s="74"/>
      <c r="S32" s="74" t="str">
        <f t="shared" si="7"/>
        <v>Reinhard Taetz</v>
      </c>
      <c r="T32" s="74" t="str">
        <f t="shared" si="8"/>
        <v>BWV / Holzmann Haliburton</v>
      </c>
      <c r="U32" s="69">
        <f t="shared" si="9"/>
        <v>555.0028</v>
      </c>
    </row>
    <row r="33" spans="2:21" ht="15.75">
      <c r="B33" s="73">
        <v>4</v>
      </c>
      <c r="C33" s="196" t="s">
        <v>44</v>
      </c>
      <c r="D33" t="s">
        <v>43</v>
      </c>
      <c r="E33" s="78" t="str">
        <f>'4.Spieler'!C4</f>
        <v>Herbert Hasler</v>
      </c>
      <c r="F33" s="74" t="str">
        <f>'4.Spieler'!C3</f>
        <v>LWK / ACC / Bahn</v>
      </c>
      <c r="G33" s="75">
        <f t="shared" si="13"/>
        <v>47.0033</v>
      </c>
      <c r="H33" s="75">
        <f t="shared" si="12"/>
        <v>570.0033</v>
      </c>
      <c r="I33" s="73">
        <f>'4.Spieler'!$C$5</f>
        <v>47</v>
      </c>
      <c r="J33" s="74">
        <f t="shared" si="10"/>
        <v>0.0033</v>
      </c>
      <c r="K33" s="74">
        <f>'4.Spieler'!$C$6</f>
        <v>570</v>
      </c>
      <c r="L33" s="188">
        <f t="shared" si="2"/>
        <v>0.0033</v>
      </c>
      <c r="M33" s="74"/>
      <c r="N33" s="73">
        <f t="shared" si="3"/>
        <v>31</v>
      </c>
      <c r="O33" s="74" t="str">
        <f t="shared" si="4"/>
        <v>Edgar Gietz</v>
      </c>
      <c r="P33" s="76" t="str">
        <f t="shared" si="5"/>
        <v>LWK / ACC / Bahn</v>
      </c>
      <c r="Q33" s="75">
        <f t="shared" si="6"/>
        <v>40.0052</v>
      </c>
      <c r="R33" s="74"/>
      <c r="S33" s="74" t="str">
        <f t="shared" si="7"/>
        <v>Horst Tietz</v>
      </c>
      <c r="T33" s="74" t="str">
        <f t="shared" si="8"/>
        <v>Tele / Post / Plansekur 2</v>
      </c>
      <c r="U33" s="69">
        <f t="shared" si="9"/>
        <v>555.002</v>
      </c>
    </row>
    <row r="34" spans="2:21" ht="15.75">
      <c r="B34" s="73">
        <v>4</v>
      </c>
      <c r="C34" s="196" t="s">
        <v>45</v>
      </c>
      <c r="E34" s="78" t="str">
        <f>'4.Spieler'!D4</f>
        <v>Axel Villbrandt</v>
      </c>
      <c r="F34" s="74" t="str">
        <f>'4.Spieler'!D3</f>
        <v>GSG / EWE / Heeren</v>
      </c>
      <c r="G34" s="75">
        <f t="shared" si="13"/>
        <v>50.0034</v>
      </c>
      <c r="H34" s="75">
        <f t="shared" si="12"/>
        <v>586.0034</v>
      </c>
      <c r="I34" s="73">
        <f>'4.Spieler'!$D$5</f>
        <v>50</v>
      </c>
      <c r="J34" s="74">
        <f t="shared" si="10"/>
        <v>0.0034000000000000002</v>
      </c>
      <c r="K34" s="74">
        <f>'4.Spieler'!$D$6</f>
        <v>586</v>
      </c>
      <c r="L34" s="188">
        <f t="shared" si="2"/>
        <v>0.0034000000000000002</v>
      </c>
      <c r="M34" s="74"/>
      <c r="N34" s="73">
        <f t="shared" si="3"/>
        <v>32</v>
      </c>
      <c r="O34" s="74" t="str">
        <f t="shared" si="4"/>
        <v>Reinhard Taetz</v>
      </c>
      <c r="P34" s="76" t="str">
        <f t="shared" si="5"/>
        <v>BWV / Holzmann Haliburton</v>
      </c>
      <c r="Q34" s="75">
        <f t="shared" si="6"/>
        <v>39.0028</v>
      </c>
      <c r="R34" s="74"/>
      <c r="S34" s="74" t="str">
        <f t="shared" si="7"/>
        <v>Bertholt Rescheleit</v>
      </c>
      <c r="T34" s="74" t="str">
        <f t="shared" si="8"/>
        <v>GSG / EWE / Heeren</v>
      </c>
      <c r="U34" s="69">
        <f t="shared" si="9"/>
        <v>548.0007</v>
      </c>
    </row>
    <row r="35" spans="2:21" ht="15.75">
      <c r="B35" s="73">
        <v>4</v>
      </c>
      <c r="C35" s="196" t="s">
        <v>46</v>
      </c>
      <c r="E35" s="78" t="str">
        <f>'4.Spieler'!E4</f>
        <v>Reet Vainumöe</v>
      </c>
      <c r="F35" s="74" t="str">
        <f>'4.Spieler'!E3</f>
        <v>DZ.BK. / Wintermann / Brötje</v>
      </c>
      <c r="G35" s="75">
        <f t="shared" si="13"/>
        <v>38.0035</v>
      </c>
      <c r="H35" s="75">
        <f t="shared" si="12"/>
        <v>532.0035</v>
      </c>
      <c r="I35" s="73">
        <f>'4.Spieler'!$E$5</f>
        <v>38</v>
      </c>
      <c r="J35" s="74">
        <f t="shared" si="10"/>
        <v>0.0035</v>
      </c>
      <c r="K35" s="74">
        <f>'4.Spieler'!$E$6</f>
        <v>532</v>
      </c>
      <c r="L35" s="188">
        <f t="shared" si="2"/>
        <v>0.0035</v>
      </c>
      <c r="M35" s="74"/>
      <c r="N35" s="73">
        <f t="shared" si="3"/>
        <v>33</v>
      </c>
      <c r="O35" s="74" t="str">
        <f t="shared" si="4"/>
        <v>Bertholt Rescheleit</v>
      </c>
      <c r="P35" s="76" t="str">
        <f t="shared" si="5"/>
        <v>GSG / EWE / Heeren</v>
      </c>
      <c r="Q35" s="75">
        <f t="shared" si="6"/>
        <v>39.0007</v>
      </c>
      <c r="R35" s="74"/>
      <c r="S35" s="74" t="str">
        <f t="shared" si="7"/>
        <v>Rolf Schmidt</v>
      </c>
      <c r="T35" s="74" t="str">
        <f t="shared" si="8"/>
        <v>DZ.BK. / Wintermann / Brötje</v>
      </c>
      <c r="U35" s="69">
        <f t="shared" si="9"/>
        <v>540.0008</v>
      </c>
    </row>
    <row r="36" spans="2:21" ht="15.75">
      <c r="B36" s="73">
        <v>4</v>
      </c>
      <c r="C36" s="196" t="s">
        <v>47</v>
      </c>
      <c r="E36" s="78" t="str">
        <f>'4.Spieler'!F4</f>
        <v>Horst Hobbiesiefken</v>
      </c>
      <c r="F36" s="74" t="str">
        <f>'4.Spieler'!F3</f>
        <v>Stadt OL / Finanzamt OL</v>
      </c>
      <c r="G36" s="75">
        <f t="shared" si="13"/>
        <v>49.0036</v>
      </c>
      <c r="H36" s="75">
        <f t="shared" si="12"/>
        <v>557.0036</v>
      </c>
      <c r="I36" s="73">
        <f>'4.Spieler'!$F$5</f>
        <v>49</v>
      </c>
      <c r="J36" s="74">
        <f t="shared" si="10"/>
        <v>0.0036000000000000003</v>
      </c>
      <c r="K36" s="74">
        <f>'4.Spieler'!$F$6</f>
        <v>557</v>
      </c>
      <c r="L36" s="188">
        <f t="shared" si="2"/>
        <v>0.0036000000000000003</v>
      </c>
      <c r="M36" s="74"/>
      <c r="N36" s="73">
        <f t="shared" si="3"/>
        <v>34</v>
      </c>
      <c r="O36" s="74" t="str">
        <f t="shared" si="4"/>
        <v>Reet Vainumöe</v>
      </c>
      <c r="P36" s="76" t="str">
        <f t="shared" si="5"/>
        <v>DZ.BK. / Wintermann / Brötje</v>
      </c>
      <c r="Q36" s="75">
        <f t="shared" si="6"/>
        <v>38.0035</v>
      </c>
      <c r="R36" s="74"/>
      <c r="S36" s="74" t="str">
        <f t="shared" si="7"/>
        <v>Gerd Lammers</v>
      </c>
      <c r="T36" s="74" t="str">
        <f t="shared" si="8"/>
        <v>LWK / ACC / Bahn</v>
      </c>
      <c r="U36" s="69">
        <f t="shared" si="9"/>
        <v>537.0006</v>
      </c>
    </row>
    <row r="37" spans="2:21" ht="15.75">
      <c r="B37" s="73">
        <v>4</v>
      </c>
      <c r="C37" s="196" t="s">
        <v>48</v>
      </c>
      <c r="E37" s="78" t="str">
        <f>'4.Spieler'!G4</f>
        <v>Heiko Schmidt</v>
      </c>
      <c r="F37" s="74" t="str">
        <f>'4.Spieler'!G3</f>
        <v>BWV / Holzmann Haliburton</v>
      </c>
      <c r="G37" s="75">
        <f t="shared" si="13"/>
        <v>49.0037</v>
      </c>
      <c r="H37" s="75">
        <f t="shared" si="12"/>
        <v>581.0037</v>
      </c>
      <c r="I37" s="73">
        <f>'4.Spieler'!$G$5</f>
        <v>49</v>
      </c>
      <c r="J37" s="74">
        <f t="shared" si="10"/>
        <v>0.0037</v>
      </c>
      <c r="K37" s="74">
        <f>'4.Spieler'!$G$6</f>
        <v>581</v>
      </c>
      <c r="L37" s="188">
        <f t="shared" si="2"/>
        <v>0.0037</v>
      </c>
      <c r="M37" s="74"/>
      <c r="N37" s="73">
        <f t="shared" si="3"/>
        <v>35</v>
      </c>
      <c r="O37" s="74" t="str">
        <f t="shared" si="4"/>
        <v>Rolf Schmidt</v>
      </c>
      <c r="P37" s="76" t="str">
        <f t="shared" si="5"/>
        <v>DZ.BK. / Wintermann / Brötje</v>
      </c>
      <c r="Q37" s="75">
        <f t="shared" si="6"/>
        <v>38.0008</v>
      </c>
      <c r="R37" s="74"/>
      <c r="S37" s="74" t="str">
        <f t="shared" si="7"/>
        <v>Dan Müller</v>
      </c>
      <c r="T37" s="74" t="str">
        <f t="shared" si="8"/>
        <v>GSG / EWE / Heeren</v>
      </c>
      <c r="U37" s="69">
        <f t="shared" si="9"/>
        <v>536.0016</v>
      </c>
    </row>
    <row r="38" spans="2:21" ht="15.75">
      <c r="B38" s="73">
        <v>4</v>
      </c>
      <c r="C38" s="196" t="s">
        <v>49</v>
      </c>
      <c r="E38" s="78" t="str">
        <f>'4.Spieler'!H4</f>
        <v>Gerd Helms</v>
      </c>
      <c r="F38" s="74" t="str">
        <f>'4.Spieler'!H3</f>
        <v>Tele / Post / Plansekur 2</v>
      </c>
      <c r="G38" s="75">
        <f t="shared" si="13"/>
        <v>2.0038</v>
      </c>
      <c r="H38" s="75">
        <f t="shared" si="12"/>
        <v>59.0038</v>
      </c>
      <c r="I38" s="73">
        <f>'4.Spieler'!$H$5</f>
        <v>2</v>
      </c>
      <c r="J38" s="74">
        <f t="shared" si="10"/>
        <v>0.0038</v>
      </c>
      <c r="K38" s="74">
        <f>'4.Spieler'!$H$6</f>
        <v>59</v>
      </c>
      <c r="L38" s="188">
        <f t="shared" si="2"/>
        <v>0.0038</v>
      </c>
      <c r="M38" s="74"/>
      <c r="N38" s="73">
        <f t="shared" si="3"/>
        <v>36</v>
      </c>
      <c r="O38" s="74" t="str">
        <f t="shared" si="4"/>
        <v>Dan Müller</v>
      </c>
      <c r="P38" s="76" t="str">
        <f t="shared" si="5"/>
        <v>GSG / EWE / Heeren</v>
      </c>
      <c r="Q38" s="75">
        <f t="shared" si="6"/>
        <v>33.0016</v>
      </c>
      <c r="R38" s="74"/>
      <c r="S38" s="74" t="str">
        <f t="shared" si="7"/>
        <v>Reet Vainumöe</v>
      </c>
      <c r="T38" s="74" t="str">
        <f t="shared" si="8"/>
        <v>DZ.BK. / Wintermann / Brötje</v>
      </c>
      <c r="U38" s="69">
        <f t="shared" si="9"/>
        <v>532.0035</v>
      </c>
    </row>
    <row r="39" spans="2:21" ht="15.75">
      <c r="B39" s="73">
        <v>4</v>
      </c>
      <c r="C39" s="196" t="s">
        <v>50</v>
      </c>
      <c r="E39" s="78">
        <f>'4.Spieler'!I4</f>
        <v>0</v>
      </c>
      <c r="F39" s="74">
        <f>'4.Spieler'!I3</f>
        <v>0</v>
      </c>
      <c r="G39" s="75">
        <f t="shared" si="13"/>
        <v>0.0039000000000000003</v>
      </c>
      <c r="H39" s="75">
        <f t="shared" si="12"/>
        <v>0.0039000000000000003</v>
      </c>
      <c r="I39" s="73">
        <f>'4.Spieler'!$I$5</f>
        <v>0</v>
      </c>
      <c r="J39" s="74">
        <f t="shared" si="10"/>
        <v>0.0039000000000000003</v>
      </c>
      <c r="K39" s="74">
        <f>'4.Spieler'!$I$6</f>
        <v>0</v>
      </c>
      <c r="L39" s="188">
        <f t="shared" si="2"/>
        <v>0.0039000000000000003</v>
      </c>
      <c r="M39" s="74"/>
      <c r="N39" s="73">
        <f t="shared" si="3"/>
        <v>37</v>
      </c>
      <c r="O39" s="74" t="str">
        <f t="shared" si="4"/>
        <v>Annegret Hehemeyer</v>
      </c>
      <c r="P39" s="76" t="str">
        <f t="shared" si="5"/>
        <v>Tele / Post / Plansekur 2</v>
      </c>
      <c r="Q39" s="75">
        <f t="shared" si="6"/>
        <v>32.0011</v>
      </c>
      <c r="R39" s="74"/>
      <c r="S39" s="74" t="str">
        <f t="shared" si="7"/>
        <v>Annegret Hehemeyer</v>
      </c>
      <c r="T39" s="74" t="str">
        <f t="shared" si="8"/>
        <v>Tele / Post / Plansekur 2</v>
      </c>
      <c r="U39" s="69">
        <f t="shared" si="9"/>
        <v>518.0011</v>
      </c>
    </row>
    <row r="40" spans="2:21" ht="15.75">
      <c r="B40" s="73">
        <v>4</v>
      </c>
      <c r="C40" s="196" t="s">
        <v>51</v>
      </c>
      <c r="E40" s="78" t="str">
        <f>'4.Spieler'!J4</f>
        <v>Michael Schlüter</v>
      </c>
      <c r="F40" s="74" t="str">
        <f>'4.Spieler'!J3</f>
        <v>Nord LB / Dorma</v>
      </c>
      <c r="G40" s="75">
        <f t="shared" si="13"/>
        <v>0.004</v>
      </c>
      <c r="H40" s="75">
        <f t="shared" si="12"/>
        <v>0.004</v>
      </c>
      <c r="I40" s="73">
        <f>'4.Spieler'!$J$5</f>
        <v>0</v>
      </c>
      <c r="J40" s="74">
        <f t="shared" si="10"/>
        <v>0.004</v>
      </c>
      <c r="K40" s="74">
        <f>'4.Spieler'!$J$6</f>
        <v>0</v>
      </c>
      <c r="L40" s="188">
        <f t="shared" si="2"/>
        <v>0.004</v>
      </c>
      <c r="M40" s="74"/>
      <c r="N40" s="73">
        <f t="shared" si="3"/>
        <v>38</v>
      </c>
      <c r="O40" s="74" t="str">
        <f t="shared" si="4"/>
        <v>Gerd Helms</v>
      </c>
      <c r="P40" s="76" t="str">
        <f t="shared" si="5"/>
        <v>Tele / Post / Plansekur 2</v>
      </c>
      <c r="Q40" s="75">
        <f t="shared" si="6"/>
        <v>2.0038</v>
      </c>
      <c r="R40" s="74"/>
      <c r="S40" s="74" t="str">
        <f t="shared" si="7"/>
        <v>Gerd Helms</v>
      </c>
      <c r="T40" s="74" t="str">
        <f t="shared" si="8"/>
        <v>Tele / Post / Plansekur 2</v>
      </c>
      <c r="U40" s="69">
        <f t="shared" si="9"/>
        <v>59.0038</v>
      </c>
    </row>
    <row r="41" spans="2:21" ht="15.75">
      <c r="B41" s="73">
        <v>4</v>
      </c>
      <c r="C41" s="196" t="s">
        <v>52</v>
      </c>
      <c r="E41" s="78" t="str">
        <f>'4.Spieler'!K4</f>
        <v>Andreas Rohde</v>
      </c>
      <c r="F41" s="74" t="str">
        <f>'4.Spieler'!K3</f>
        <v>Tele / Post / Plansekur 1</v>
      </c>
      <c r="G41" s="75">
        <f t="shared" si="13"/>
        <v>56.0041</v>
      </c>
      <c r="H41" s="75">
        <f t="shared" si="12"/>
        <v>594.0041</v>
      </c>
      <c r="I41" s="73">
        <f>'4.Spieler'!$K$5</f>
        <v>56</v>
      </c>
      <c r="J41" s="74">
        <f t="shared" si="10"/>
        <v>0.0041</v>
      </c>
      <c r="K41" s="74">
        <f>'4.Spieler'!$K$6</f>
        <v>594</v>
      </c>
      <c r="L41" s="188">
        <f t="shared" si="2"/>
        <v>0.0041</v>
      </c>
      <c r="M41" s="74"/>
      <c r="N41" s="73">
        <f t="shared" si="3"/>
        <v>39</v>
      </c>
      <c r="O41" s="74" t="str">
        <f t="shared" si="4"/>
        <v>Werner Dahms</v>
      </c>
      <c r="P41" s="76" t="str">
        <f t="shared" si="5"/>
        <v>Nord LB / Dorma</v>
      </c>
      <c r="Q41" s="75">
        <f t="shared" si="6"/>
        <v>0.0049</v>
      </c>
      <c r="R41" s="74"/>
      <c r="S41" s="74" t="str">
        <f t="shared" si="7"/>
        <v>Werner Dahms</v>
      </c>
      <c r="T41" s="74" t="str">
        <f t="shared" si="8"/>
        <v>Nord LB / Dorma</v>
      </c>
      <c r="U41" s="69">
        <f t="shared" si="9"/>
        <v>0.0049</v>
      </c>
    </row>
    <row r="42" spans="2:21" ht="15.75">
      <c r="B42" s="73">
        <v>4</v>
      </c>
      <c r="C42" s="196" t="s">
        <v>53</v>
      </c>
      <c r="D42" s="190"/>
      <c r="E42" s="191" t="str">
        <f>'4.Spieler'!L4</f>
        <v>Tanja Hoffmann</v>
      </c>
      <c r="F42" s="192" t="str">
        <f>'4.Spieler'!L3</f>
        <v>LzO / TVD / Hoffmann</v>
      </c>
      <c r="G42" s="193">
        <f t="shared" si="13"/>
        <v>57.0042</v>
      </c>
      <c r="H42" s="193">
        <f t="shared" si="12"/>
        <v>590.0042</v>
      </c>
      <c r="I42" s="194">
        <f>'4.Spieler'!$L$5</f>
        <v>57</v>
      </c>
      <c r="J42" s="192">
        <f t="shared" si="10"/>
        <v>0.004200000000000001</v>
      </c>
      <c r="K42" s="192">
        <f>'4.Spieler'!$L$6</f>
        <v>590</v>
      </c>
      <c r="L42" s="195">
        <f t="shared" si="2"/>
        <v>0.004200000000000001</v>
      </c>
      <c r="N42" s="73">
        <f t="shared" si="3"/>
        <v>40</v>
      </c>
      <c r="O42" s="74">
        <f t="shared" si="4"/>
        <v>0</v>
      </c>
      <c r="P42" s="76">
        <f t="shared" si="5"/>
        <v>0</v>
      </c>
      <c r="Q42" s="75">
        <f t="shared" si="6"/>
        <v>0.0048000000000000004</v>
      </c>
      <c r="R42" s="74"/>
      <c r="S42" s="74">
        <f t="shared" si="7"/>
        <v>0</v>
      </c>
      <c r="T42" s="74">
        <f t="shared" si="8"/>
        <v>0</v>
      </c>
      <c r="U42" s="69">
        <f t="shared" si="9"/>
        <v>0.0048000000000000004</v>
      </c>
    </row>
    <row r="43" spans="2:21" ht="15.75">
      <c r="B43" s="73">
        <v>5</v>
      </c>
      <c r="C43" s="185" t="s">
        <v>44</v>
      </c>
      <c r="D43" t="s">
        <v>43</v>
      </c>
      <c r="E43" s="184" t="str">
        <f>'5.Spieler'!C4</f>
        <v>Holger Kleindick</v>
      </c>
      <c r="F43" s="74" t="str">
        <f>'5.Spieler'!C3</f>
        <v>GSG / EWE / Heeren</v>
      </c>
      <c r="G43" s="75">
        <f t="shared" si="13"/>
        <v>50.0043</v>
      </c>
      <c r="H43" s="75">
        <f t="shared" si="12"/>
        <v>608.0043</v>
      </c>
      <c r="I43" s="73">
        <f>'5.Spieler'!$C$5</f>
        <v>50</v>
      </c>
      <c r="J43" s="74">
        <f t="shared" si="10"/>
        <v>0.0043</v>
      </c>
      <c r="K43" s="74">
        <f>'5.Spieler'!$C$6</f>
        <v>608</v>
      </c>
      <c r="L43" s="188">
        <f t="shared" si="2"/>
        <v>0.0043</v>
      </c>
      <c r="N43" s="73">
        <f t="shared" si="3"/>
        <v>41</v>
      </c>
      <c r="O43" s="74" t="str">
        <f t="shared" si="4"/>
        <v>Oliver Fischer</v>
      </c>
      <c r="P43" s="76" t="str">
        <f t="shared" si="5"/>
        <v>Stadt OL / Finanzamt OL</v>
      </c>
      <c r="Q43" s="75">
        <f t="shared" si="6"/>
        <v>0.0045000000000000005</v>
      </c>
      <c r="S43" s="74" t="str">
        <f t="shared" si="7"/>
        <v>Oliver Fischer</v>
      </c>
      <c r="T43" s="74" t="str">
        <f t="shared" si="8"/>
        <v>Stadt OL / Finanzamt OL</v>
      </c>
      <c r="U43" s="69">
        <f t="shared" si="9"/>
        <v>0.0045000000000000005</v>
      </c>
    </row>
    <row r="44" spans="2:21" ht="15.75">
      <c r="B44" s="17">
        <v>5</v>
      </c>
      <c r="C44" s="185" t="s">
        <v>45</v>
      </c>
      <c r="E44" s="78" t="str">
        <f>'5.Spieler'!D4</f>
        <v>Gerold Rowold</v>
      </c>
      <c r="F44" s="74" t="str">
        <f>'5.Spieler'!D3</f>
        <v>DZ.BK. / Wintermann / Brötje</v>
      </c>
      <c r="G44" s="75">
        <f t="shared" si="13"/>
        <v>46.0044</v>
      </c>
      <c r="H44" s="75">
        <f t="shared" si="12"/>
        <v>586.0044</v>
      </c>
      <c r="I44" s="73">
        <f>'5.Spieler'!$D$5</f>
        <v>46</v>
      </c>
      <c r="J44" s="74">
        <f t="shared" si="10"/>
        <v>0.0044</v>
      </c>
      <c r="K44" s="74">
        <f>'4.Spieler'!$D$6</f>
        <v>586</v>
      </c>
      <c r="L44" s="188">
        <f t="shared" si="2"/>
        <v>0.0044</v>
      </c>
      <c r="N44" s="73">
        <f t="shared" si="3"/>
        <v>42</v>
      </c>
      <c r="O44" s="74" t="str">
        <f t="shared" si="4"/>
        <v>Michael Schlüter</v>
      </c>
      <c r="P44" s="76" t="str">
        <f t="shared" si="5"/>
        <v>Nord LB / Dorma</v>
      </c>
      <c r="Q44" s="75">
        <f t="shared" si="6"/>
        <v>0.004</v>
      </c>
      <c r="S44" s="74" t="str">
        <f t="shared" si="7"/>
        <v>Michael Schlüter</v>
      </c>
      <c r="T44" s="74" t="str">
        <f t="shared" si="8"/>
        <v>Nord LB / Dorma</v>
      </c>
      <c r="U44" s="69">
        <f t="shared" si="9"/>
        <v>0.004</v>
      </c>
    </row>
    <row r="45" spans="2:21" ht="15.75">
      <c r="B45" s="17">
        <v>5</v>
      </c>
      <c r="C45" s="185" t="s">
        <v>46</v>
      </c>
      <c r="E45" s="78" t="str">
        <f>'5.Spieler'!E4</f>
        <v>Oliver Fischer</v>
      </c>
      <c r="F45" s="74" t="str">
        <f>'5.Spieler'!E3</f>
        <v>Stadt OL / Finanzamt OL</v>
      </c>
      <c r="G45" s="75">
        <f t="shared" si="13"/>
        <v>0.0045000000000000005</v>
      </c>
      <c r="H45" s="75">
        <f t="shared" si="12"/>
        <v>0.0045000000000000005</v>
      </c>
      <c r="I45" s="73">
        <f>'5.Spieler'!$E$5</f>
        <v>0</v>
      </c>
      <c r="J45" s="74">
        <f t="shared" si="10"/>
        <v>0.0045000000000000005</v>
      </c>
      <c r="K45" s="74">
        <f>'5.Spieler'!$E$6</f>
        <v>0</v>
      </c>
      <c r="L45" s="188">
        <f t="shared" si="2"/>
        <v>0.0045000000000000005</v>
      </c>
      <c r="N45" s="73">
        <f t="shared" si="3"/>
        <v>43</v>
      </c>
      <c r="O45" s="74">
        <f t="shared" si="4"/>
        <v>0</v>
      </c>
      <c r="P45" s="76">
        <f t="shared" si="5"/>
        <v>0</v>
      </c>
      <c r="Q45" s="75">
        <f t="shared" si="6"/>
        <v>0.0039000000000000003</v>
      </c>
      <c r="S45" s="74">
        <f t="shared" si="7"/>
        <v>0</v>
      </c>
      <c r="T45" s="74">
        <f t="shared" si="8"/>
        <v>0</v>
      </c>
      <c r="U45" s="69">
        <f t="shared" si="9"/>
        <v>0.0039000000000000003</v>
      </c>
    </row>
    <row r="46" spans="2:21" ht="15.75">
      <c r="B46" s="17">
        <v>5</v>
      </c>
      <c r="C46" s="185" t="s">
        <v>47</v>
      </c>
      <c r="E46" s="78" t="str">
        <f>'5.Spieler'!F4</f>
        <v>Karl Heinz Recknagel</v>
      </c>
      <c r="F46" s="74" t="str">
        <f>'5.Spieler'!F3</f>
        <v>BWV / Holzmann Haliburton</v>
      </c>
      <c r="G46" s="75">
        <f t="shared" si="13"/>
        <v>45.0046</v>
      </c>
      <c r="H46" s="75">
        <f t="shared" si="12"/>
        <v>576.0046</v>
      </c>
      <c r="I46" s="73">
        <f>'5.Spieler'!$F$5</f>
        <v>45</v>
      </c>
      <c r="J46" s="74">
        <f t="shared" si="10"/>
        <v>0.0046</v>
      </c>
      <c r="K46" s="74">
        <f>'5.Spieler'!$F$6</f>
        <v>576</v>
      </c>
      <c r="L46" s="188">
        <f t="shared" si="2"/>
        <v>0.0046</v>
      </c>
      <c r="N46" s="73">
        <f t="shared" si="3"/>
        <v>44</v>
      </c>
      <c r="O46" s="74" t="str">
        <f t="shared" si="4"/>
        <v>Anke Koopmann</v>
      </c>
      <c r="P46" s="76" t="str">
        <f t="shared" si="5"/>
        <v>Nord LB / Dorma</v>
      </c>
      <c r="Q46" s="75">
        <f t="shared" si="6"/>
        <v>0.0031000000000000003</v>
      </c>
      <c r="S46" s="74" t="str">
        <f t="shared" si="7"/>
        <v>Anke Koopmann</v>
      </c>
      <c r="T46" s="74" t="str">
        <f t="shared" si="8"/>
        <v>Nord LB / Dorma</v>
      </c>
      <c r="U46" s="69">
        <f t="shared" si="9"/>
        <v>0.0031000000000000003</v>
      </c>
    </row>
    <row r="47" spans="2:21" ht="15.75">
      <c r="B47" s="73">
        <v>5</v>
      </c>
      <c r="C47" s="185" t="s">
        <v>48</v>
      </c>
      <c r="E47" s="78" t="str">
        <f>'5.Spieler'!G4</f>
        <v>Jens Künken</v>
      </c>
      <c r="F47" s="74" t="str">
        <f>'5.Spieler'!G3</f>
        <v>Tele / Post / Plansekur 2</v>
      </c>
      <c r="G47" s="75">
        <f t="shared" si="13"/>
        <v>48.0047</v>
      </c>
      <c r="H47" s="75">
        <f t="shared" si="12"/>
        <v>579.0047</v>
      </c>
      <c r="I47" s="73">
        <f>'5.Spieler'!$G$5</f>
        <v>48</v>
      </c>
      <c r="J47" s="74">
        <f t="shared" si="10"/>
        <v>0.0047</v>
      </c>
      <c r="K47" s="74">
        <f>'5.Spieler'!$G$6</f>
        <v>579</v>
      </c>
      <c r="L47" s="188">
        <f t="shared" si="2"/>
        <v>0.0047</v>
      </c>
      <c r="N47" s="73">
        <f t="shared" si="3"/>
        <v>45</v>
      </c>
      <c r="O47" s="74">
        <f t="shared" si="4"/>
        <v>0</v>
      </c>
      <c r="P47" s="76">
        <f t="shared" si="5"/>
        <v>0</v>
      </c>
      <c r="Q47" s="75">
        <f t="shared" si="6"/>
        <v>0.003</v>
      </c>
      <c r="S47" s="74">
        <f t="shared" si="7"/>
        <v>0</v>
      </c>
      <c r="T47" s="74">
        <f t="shared" si="8"/>
        <v>0</v>
      </c>
      <c r="U47" s="69">
        <f t="shared" si="9"/>
        <v>0.003</v>
      </c>
    </row>
    <row r="48" spans="2:21" ht="15.75" hidden="1">
      <c r="B48" s="17">
        <v>5</v>
      </c>
      <c r="C48" s="185" t="s">
        <v>49</v>
      </c>
      <c r="E48" s="78">
        <f>'5.Spieler'!H4</f>
        <v>0</v>
      </c>
      <c r="F48" s="74">
        <f>'5.Spieler'!H3</f>
        <v>0</v>
      </c>
      <c r="G48" s="75">
        <f t="shared" si="13"/>
        <v>0.0048000000000000004</v>
      </c>
      <c r="H48" s="75">
        <f t="shared" si="12"/>
        <v>0.0048000000000000004</v>
      </c>
      <c r="I48" s="73">
        <f>'5.Spieler'!$H$5</f>
        <v>0</v>
      </c>
      <c r="J48" s="74">
        <f t="shared" si="10"/>
        <v>0.0048000000000000004</v>
      </c>
      <c r="K48" s="74">
        <f>'5.Spieler'!$H$6</f>
        <v>0</v>
      </c>
      <c r="L48" s="188">
        <f t="shared" si="2"/>
        <v>0.0048000000000000004</v>
      </c>
      <c r="N48" s="73">
        <f t="shared" si="3"/>
        <v>46</v>
      </c>
      <c r="O48" s="74" t="str">
        <f t="shared" si="4"/>
        <v>Torsten zur Brügge</v>
      </c>
      <c r="P48" s="76" t="str">
        <f t="shared" si="5"/>
        <v>Nord LB / Dorma</v>
      </c>
      <c r="Q48" s="75">
        <f t="shared" si="6"/>
        <v>0.0025</v>
      </c>
      <c r="S48" s="74" t="str">
        <f t="shared" si="7"/>
        <v>Torsten zur Brügge</v>
      </c>
      <c r="T48" s="74" t="str">
        <f t="shared" si="8"/>
        <v>Nord LB / Dorma</v>
      </c>
      <c r="U48" s="69">
        <f t="shared" si="9"/>
        <v>0.0022</v>
      </c>
    </row>
    <row r="49" spans="2:21" ht="15.75" hidden="1">
      <c r="B49" s="17">
        <v>5</v>
      </c>
      <c r="C49" s="185" t="s">
        <v>50</v>
      </c>
      <c r="E49" s="78" t="str">
        <f>'5.Spieler'!I4</f>
        <v>Werner Dahms</v>
      </c>
      <c r="F49" s="74" t="str">
        <f>'5.Spieler'!I3</f>
        <v>Nord LB / Dorma</v>
      </c>
      <c r="G49" s="75">
        <f t="shared" si="13"/>
        <v>0.0049</v>
      </c>
      <c r="H49" s="75">
        <f t="shared" si="12"/>
        <v>0.0049</v>
      </c>
      <c r="I49" s="73">
        <f>'5.Spieler'!$I$5</f>
        <v>0</v>
      </c>
      <c r="J49" s="74">
        <f t="shared" si="10"/>
        <v>0.0049</v>
      </c>
      <c r="K49" s="74">
        <f>'5.Spieler'!$I$6</f>
        <v>0</v>
      </c>
      <c r="L49" s="188">
        <f t="shared" si="2"/>
        <v>0.0049</v>
      </c>
      <c r="N49" s="73">
        <f t="shared" si="3"/>
        <v>47</v>
      </c>
      <c r="O49" s="74">
        <f t="shared" si="4"/>
        <v>0</v>
      </c>
      <c r="P49" s="76">
        <f t="shared" si="5"/>
        <v>0</v>
      </c>
      <c r="Q49" s="75">
        <f t="shared" si="6"/>
        <v>0.0024000000000000002</v>
      </c>
      <c r="S49" s="74">
        <f t="shared" si="7"/>
        <v>0</v>
      </c>
      <c r="T49" s="74">
        <f t="shared" si="8"/>
        <v>0</v>
      </c>
      <c r="U49" s="69">
        <f t="shared" si="9"/>
        <v>0.0021000000000000003</v>
      </c>
    </row>
    <row r="50" spans="2:21" ht="15.75" hidden="1">
      <c r="B50" s="17">
        <v>5</v>
      </c>
      <c r="C50" s="185" t="s">
        <v>51</v>
      </c>
      <c r="E50" s="78" t="str">
        <f>'5.Spieler'!J4</f>
        <v>Tobias Rohde</v>
      </c>
      <c r="F50" s="74" t="str">
        <f>'5.Spieler'!J3</f>
        <v>Tele / Post / Plansekur 1</v>
      </c>
      <c r="G50" s="75">
        <f t="shared" si="13"/>
        <v>55.005</v>
      </c>
      <c r="H50" s="75">
        <f t="shared" si="12"/>
        <v>613.005</v>
      </c>
      <c r="I50" s="73">
        <f>'5.Spieler'!$J$5</f>
        <v>55</v>
      </c>
      <c r="J50" s="74">
        <f t="shared" si="10"/>
        <v>0.005</v>
      </c>
      <c r="K50" s="74">
        <f>'5.Spieler'!$J$6</f>
        <v>613</v>
      </c>
      <c r="L50" s="188">
        <f t="shared" si="2"/>
        <v>0.005</v>
      </c>
      <c r="N50" s="73">
        <f t="shared" si="3"/>
        <v>48</v>
      </c>
      <c r="O50" s="74" t="str">
        <f t="shared" si="4"/>
        <v>Manfred Gote</v>
      </c>
      <c r="P50" s="76" t="str">
        <f t="shared" si="5"/>
        <v>Stadt OL / Finanzamt OL</v>
      </c>
      <c r="Q50" s="75">
        <f t="shared" si="6"/>
        <v>0.0018000000000000002</v>
      </c>
      <c r="S50" s="74" t="str">
        <f t="shared" si="7"/>
        <v>Manfred Gote</v>
      </c>
      <c r="T50" s="74" t="str">
        <f t="shared" si="8"/>
        <v>Stadt OL / Finanzamt OL</v>
      </c>
      <c r="U50" s="69">
        <f t="shared" si="9"/>
        <v>0.0018000000000000002</v>
      </c>
    </row>
    <row r="51" spans="2:21" ht="15.75" hidden="1">
      <c r="B51" s="73">
        <v>5</v>
      </c>
      <c r="C51" s="185" t="s">
        <v>52</v>
      </c>
      <c r="E51" s="78" t="str">
        <f>'5.Spieler'!K4</f>
        <v>Nils Spatz</v>
      </c>
      <c r="F51" s="74" t="str">
        <f>'5.Spieler'!K3</f>
        <v>LzO / TVD / Hoffmann</v>
      </c>
      <c r="G51" s="75">
        <f t="shared" si="13"/>
        <v>56.0051</v>
      </c>
      <c r="H51" s="75">
        <f t="shared" si="12"/>
        <v>609.0051</v>
      </c>
      <c r="I51" s="73">
        <f>'5.Spieler'!$K$5</f>
        <v>56</v>
      </c>
      <c r="J51" s="74">
        <f t="shared" si="10"/>
        <v>0.0051</v>
      </c>
      <c r="K51" s="74">
        <f>'5.Spieler'!$K$6</f>
        <v>609</v>
      </c>
      <c r="L51" s="188">
        <f t="shared" si="2"/>
        <v>0.0051</v>
      </c>
      <c r="N51" s="73">
        <f t="shared" si="3"/>
        <v>49</v>
      </c>
      <c r="O51" s="74">
        <f t="shared" si="4"/>
        <v>0</v>
      </c>
      <c r="P51" s="76">
        <f t="shared" si="5"/>
        <v>0</v>
      </c>
      <c r="Q51" s="75">
        <f t="shared" si="6"/>
        <v>0.0012000000000000001</v>
      </c>
      <c r="S51" s="74">
        <f t="shared" si="7"/>
        <v>0</v>
      </c>
      <c r="T51" s="74">
        <f t="shared" si="8"/>
        <v>0</v>
      </c>
      <c r="U51" s="69">
        <f t="shared" si="9"/>
        <v>0.0012000000000000001</v>
      </c>
    </row>
    <row r="52" spans="2:21" ht="15.75" hidden="1">
      <c r="B52" s="17">
        <v>5</v>
      </c>
      <c r="C52" s="185" t="s">
        <v>53</v>
      </c>
      <c r="E52" s="78" t="str">
        <f>'5.Spieler'!L4</f>
        <v>Edgar Gietz</v>
      </c>
      <c r="F52" s="74" t="str">
        <f>'5.Spieler'!L3</f>
        <v>LWK / ACC / Bahn</v>
      </c>
      <c r="G52" s="75">
        <f t="shared" si="13"/>
        <v>40.0052</v>
      </c>
      <c r="H52" s="75">
        <f t="shared" si="12"/>
        <v>560.0052</v>
      </c>
      <c r="I52" s="73">
        <f>'5.Spieler'!$L$5</f>
        <v>40</v>
      </c>
      <c r="J52" s="74">
        <f t="shared" si="10"/>
        <v>0.005200000000000001</v>
      </c>
      <c r="K52" s="74">
        <f>'5.Spieler'!$L$6</f>
        <v>560</v>
      </c>
      <c r="L52" s="188">
        <f t="shared" si="2"/>
        <v>0.005200000000000001</v>
      </c>
      <c r="N52" s="73">
        <f t="shared" si="3"/>
        <v>50</v>
      </c>
      <c r="O52" s="74" t="str">
        <f t="shared" si="4"/>
        <v>Hartmut Kasimir</v>
      </c>
      <c r="P52" s="76" t="str">
        <f t="shared" si="5"/>
        <v>Nord LB / Dorma</v>
      </c>
      <c r="Q52" s="75">
        <f t="shared" si="6"/>
        <v>0.00030000000000000003</v>
      </c>
      <c r="S52" s="74" t="str">
        <f t="shared" si="7"/>
        <v>Hartmut Kasimir</v>
      </c>
      <c r="T52" s="74" t="str">
        <f t="shared" si="8"/>
        <v>Nord LB / Dorma</v>
      </c>
      <c r="U52" s="69">
        <f t="shared" si="9"/>
        <v>0.00030000000000000003</v>
      </c>
    </row>
    <row r="53" spans="22:29" ht="92.25" customHeight="1" hidden="1">
      <c r="V53" s="198"/>
      <c r="W53" s="198"/>
      <c r="X53" s="198"/>
      <c r="Y53" s="198"/>
      <c r="Z53" s="198"/>
      <c r="AA53" s="198"/>
      <c r="AB53" s="198"/>
      <c r="AC53" s="198"/>
    </row>
    <row r="54" ht="15.75">
      <c r="N54" s="73"/>
    </row>
    <row r="55" ht="15"/>
    <row r="56" ht="15"/>
  </sheetData>
  <sheetProtection password="C6EE" sheet="1" selectLockedCells="1"/>
  <mergeCells count="1">
    <mergeCell ref="N1:U1"/>
  </mergeCells>
  <conditionalFormatting sqref="P47:P49">
    <cfRule type="cellIs" priority="4" dxfId="16" operator="lessThan" stopIfTrue="1">
      <formula>1</formula>
    </cfRule>
  </conditionalFormatting>
  <printOptions horizontalCentered="1"/>
  <pageMargins left="0.7086614173228347" right="0.7086614173228347" top="0.3937007874015748" bottom="0.7874015748031497" header="0.31496062992125984" footer="0.31496062992125984"/>
  <pageSetup fitToHeight="1" fitToWidth="1" horizontalDpi="600" verticalDpi="600" orientation="landscape" paperSize="9" scale="62" r:id="rId4"/>
  <headerFooter>
    <oddFooter>&amp;L&amp;8&amp;D&amp;C&amp;8Pokal 2014&amp;R&amp;8Schneider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29"/>
  <sheetViews>
    <sheetView zoomScale="70" zoomScaleNormal="70" zoomScalePageLayoutView="0" workbookViewId="0" topLeftCell="A1">
      <selection activeCell="M14" sqref="M14"/>
    </sheetView>
  </sheetViews>
  <sheetFormatPr defaultColWidth="11.421875" defaultRowHeight="15"/>
  <cols>
    <col min="1" max="1" width="44.8515625" style="166" customWidth="1"/>
    <col min="2" max="2" width="11.421875" style="180" customWidth="1"/>
    <col min="3" max="7" width="11.421875" style="181" customWidth="1"/>
    <col min="8" max="10" width="11.421875" style="182" customWidth="1"/>
    <col min="11" max="16384" width="11.421875" style="146" customWidth="1"/>
  </cols>
  <sheetData>
    <row r="1" spans="2:10" ht="15.75">
      <c r="B1" s="167" t="s">
        <v>0</v>
      </c>
      <c r="C1" s="167" t="s">
        <v>0</v>
      </c>
      <c r="D1" s="167" t="s">
        <v>0</v>
      </c>
      <c r="E1" s="167" t="s">
        <v>0</v>
      </c>
      <c r="F1" s="167" t="s">
        <v>0</v>
      </c>
      <c r="G1" s="167" t="s">
        <v>0</v>
      </c>
      <c r="H1" s="167" t="s">
        <v>0</v>
      </c>
      <c r="I1" s="167" t="s">
        <v>0</v>
      </c>
      <c r="J1" s="167" t="s">
        <v>0</v>
      </c>
    </row>
    <row r="2" spans="1:10" ht="15.75">
      <c r="A2" s="168"/>
      <c r="B2" s="167">
        <v>1</v>
      </c>
      <c r="C2" s="167">
        <v>2</v>
      </c>
      <c r="D2" s="167">
        <v>3</v>
      </c>
      <c r="E2" s="167">
        <v>4</v>
      </c>
      <c r="F2" s="167">
        <v>5</v>
      </c>
      <c r="G2" s="167">
        <v>6</v>
      </c>
      <c r="H2" s="167">
        <v>7</v>
      </c>
      <c r="I2" s="167">
        <v>8</v>
      </c>
      <c r="J2" s="167">
        <v>9</v>
      </c>
    </row>
    <row r="3" spans="1:10" ht="15.75">
      <c r="A3" s="169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20.25">
      <c r="A4" s="171" t="str">
        <f>'Name Starter'!$A$6</f>
        <v>Nord LB / Dorma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5.75">
      <c r="A5" s="173"/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5.75">
      <c r="A6" s="175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20.25">
      <c r="A7" s="176" t="str">
        <f>'Name Starter'!$A$9</f>
        <v>Tele / Post / Plansekur 1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5.75">
      <c r="A8" s="177"/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5.75">
      <c r="A9" s="175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20.25">
      <c r="A10" s="176" t="str">
        <f>'Name Starter'!$A$12</f>
        <v>LzO / TVD / Hoffmann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5.75">
      <c r="A11" s="177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15.75">
      <c r="A12" s="175"/>
      <c r="B12" s="172"/>
      <c r="C12" s="172"/>
      <c r="D12" s="172"/>
      <c r="E12" s="172"/>
      <c r="F12" s="172"/>
      <c r="G12" s="172"/>
      <c r="H12" s="172"/>
      <c r="I12" s="172"/>
      <c r="J12" s="172"/>
    </row>
    <row r="13" spans="1:10" ht="20.25">
      <c r="A13" s="178" t="str">
        <f>'Name Starter'!$A$15</f>
        <v>LWK / ACC / Bahn</v>
      </c>
      <c r="B13" s="172"/>
      <c r="C13" s="172"/>
      <c r="D13" s="172"/>
      <c r="E13" s="172"/>
      <c r="F13" s="172"/>
      <c r="G13" s="172"/>
      <c r="H13" s="172"/>
      <c r="I13" s="172"/>
      <c r="J13" s="172"/>
    </row>
    <row r="14" spans="1:10" ht="15.75">
      <c r="A14" s="177"/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ht="15.75">
      <c r="A15" s="175"/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ht="20.25">
      <c r="A16" s="176" t="str">
        <f>'Name Starter'!$A$18</f>
        <v>GSG / EWE / Heeren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0" ht="15.75">
      <c r="A17" s="177"/>
      <c r="B17" s="174"/>
      <c r="C17" s="174"/>
      <c r="D17" s="174"/>
      <c r="E17" s="174"/>
      <c r="F17" s="174"/>
      <c r="G17" s="174"/>
      <c r="H17" s="174"/>
      <c r="I17" s="174"/>
      <c r="J17" s="174"/>
    </row>
    <row r="18" spans="1:10" ht="15.75">
      <c r="A18" s="175"/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0" ht="20.25">
      <c r="A19" s="176" t="str">
        <f>'Name Starter'!$A$21</f>
        <v>DZ.BK. / Wintermann / Brötje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15.75">
      <c r="A20" s="177"/>
      <c r="B20" s="174"/>
      <c r="C20" s="174"/>
      <c r="D20" s="174"/>
      <c r="E20" s="174"/>
      <c r="F20" s="174"/>
      <c r="G20" s="174"/>
      <c r="H20" s="174"/>
      <c r="I20" s="174"/>
      <c r="J20" s="174"/>
    </row>
    <row r="21" spans="1:10" ht="15.75">
      <c r="A21" s="179"/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0" ht="20.25">
      <c r="A22" s="176" t="str">
        <f>'Name Starter'!$A$24</f>
        <v>Stadt OL / Finanzamt OL</v>
      </c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15.75">
      <c r="A23" s="177"/>
      <c r="B23" s="174"/>
      <c r="C23" s="174"/>
      <c r="D23" s="174"/>
      <c r="E23" s="174"/>
      <c r="F23" s="174"/>
      <c r="G23" s="174"/>
      <c r="H23" s="174"/>
      <c r="I23" s="174"/>
      <c r="J23" s="174"/>
    </row>
    <row r="24" spans="1:10" ht="15.75">
      <c r="A24" s="179"/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 ht="20.25">
      <c r="A25" s="176" t="str">
        <f>'Name Starter'!$A$27</f>
        <v>BWV / Holzmann Haliburton</v>
      </c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0" ht="15.75">
      <c r="A26" s="177"/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15.75">
      <c r="A27" s="179"/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20.25">
      <c r="A28" s="176" t="str">
        <f>'Name Starter'!$A$30</f>
        <v>Tele / Post / Plansekur 2</v>
      </c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15.75">
      <c r="A29" s="177"/>
      <c r="B29" s="174"/>
      <c r="C29" s="174"/>
      <c r="D29" s="174"/>
      <c r="E29" s="174"/>
      <c r="F29" s="174"/>
      <c r="G29" s="174"/>
      <c r="H29" s="174"/>
      <c r="I29" s="174"/>
      <c r="J29" s="174"/>
    </row>
  </sheetData>
  <sheetProtection selectLockedCells="1"/>
  <printOptions horizontalCentered="1"/>
  <pageMargins left="0" right="0" top="0.3937007874015748" bottom="0.3937007874015748" header="0.31496062992125984" footer="0.31496062992125984"/>
  <pageSetup fitToHeight="1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Thomas</cp:lastModifiedBy>
  <cp:lastPrinted>2019-02-22T17:24:35Z</cp:lastPrinted>
  <dcterms:created xsi:type="dcterms:W3CDTF">2011-11-26T10:56:08Z</dcterms:created>
  <dcterms:modified xsi:type="dcterms:W3CDTF">2019-03-28T06:40:14Z</dcterms:modified>
  <cp:category/>
  <cp:version/>
  <cp:contentType/>
  <cp:contentStatus/>
</cp:coreProperties>
</file>